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kim\Desktop\PVP WMG Annual Report 15-16\IMCR Items\Northgate\Table numbers edited for Report\"/>
    </mc:Choice>
  </mc:AlternateContent>
  <bookViews>
    <workbookView xWindow="-90" yWindow="930" windowWidth="14060" windowHeight="10920"/>
  </bookViews>
  <sheets>
    <sheet name="Table 6m" sheetId="9" r:id="rId1"/>
    <sheet name="Table 6n" sheetId="1" r:id="rId2"/>
    <sheet name="Table 6o" sheetId="3" r:id="rId3"/>
    <sheet name="Table 6p" sheetId="4" r:id="rId4"/>
    <sheet name="Table 6q" sheetId="5" r:id="rId5"/>
    <sheet name="Table 6r" sheetId="6" r:id="rId6"/>
    <sheet name="Table 6s " sheetId="7" r:id="rId7"/>
    <sheet name="Table 6t " sheetId="8" r:id="rId8"/>
  </sheets>
  <definedNames>
    <definedName name="_xlnm.Print_Area" localSheetId="1">'Table 6n'!$A$1:$K$90</definedName>
    <definedName name="_xlnm.Print_Area" localSheetId="2">'Table 6o'!$A$1:$I$58</definedName>
    <definedName name="_xlnm.Print_Area" localSheetId="4">'Table 6q'!$A$1:$M$16</definedName>
    <definedName name="_xlnm.Print_Area" localSheetId="5">'Table 6r'!$A$1:$K$251</definedName>
    <definedName name="_xlnm.Print_Titles" localSheetId="0">'Table 6m'!$1:$2</definedName>
    <definedName name="_xlnm.Print_Titles" localSheetId="1">'Table 6n'!$1:$3</definedName>
    <definedName name="_xlnm.Print_Titles" localSheetId="2">'Table 6o'!$2:$3</definedName>
    <definedName name="_xlnm.Print_Titles" localSheetId="5">'Table 6r'!$1:$3</definedName>
  </definedNames>
  <calcPr calcId="152511"/>
</workbook>
</file>

<file path=xl/calcChain.xml><?xml version="1.0" encoding="utf-8"?>
<calcChain xmlns="http://schemas.openxmlformats.org/spreadsheetml/2006/main">
  <c r="G51" i="9" l="1"/>
  <c r="H4" i="6"/>
  <c r="I4" i="6" s="1"/>
  <c r="K4" i="6"/>
  <c r="H5" i="6"/>
  <c r="H6" i="6"/>
  <c r="H7" i="6"/>
  <c r="H8" i="6"/>
  <c r="K8" i="6"/>
  <c r="H9" i="6"/>
  <c r="H10" i="6"/>
  <c r="H11" i="6"/>
  <c r="I8" i="6" s="1"/>
  <c r="H12" i="6"/>
  <c r="I12" i="6" s="1"/>
  <c r="K12" i="6"/>
  <c r="H13" i="6"/>
  <c r="H14" i="6"/>
  <c r="H15" i="6"/>
  <c r="H16" i="6"/>
  <c r="K16" i="6"/>
  <c r="H17" i="6"/>
  <c r="H18" i="6"/>
  <c r="H19" i="6"/>
  <c r="I16" i="6" s="1"/>
  <c r="H20" i="6"/>
  <c r="H21" i="6"/>
  <c r="H22" i="6"/>
  <c r="H23" i="6"/>
  <c r="I23" i="6" s="1"/>
  <c r="K23" i="6"/>
  <c r="H24" i="6"/>
  <c r="H25" i="6"/>
  <c r="H26" i="6"/>
  <c r="H27" i="6"/>
  <c r="I27" i="6"/>
  <c r="K27" i="6"/>
  <c r="H28" i="6"/>
  <c r="H29" i="6"/>
  <c r="H30" i="6"/>
  <c r="H31" i="6"/>
  <c r="I31" i="6" s="1"/>
  <c r="K31" i="6"/>
  <c r="H32" i="6"/>
  <c r="H35" i="6"/>
  <c r="I35" i="6" s="1"/>
  <c r="K35" i="6"/>
  <c r="H36" i="6"/>
  <c r="H39" i="6"/>
  <c r="H40" i="6"/>
  <c r="H41" i="6"/>
  <c r="H42" i="6"/>
  <c r="H43" i="6"/>
  <c r="H44" i="6"/>
  <c r="I44" i="6" s="1"/>
  <c r="K44" i="6"/>
  <c r="H45" i="6"/>
  <c r="H46" i="6"/>
  <c r="H47" i="6"/>
  <c r="H48" i="6"/>
  <c r="H49" i="6"/>
  <c r="H50" i="6"/>
  <c r="H51" i="6"/>
  <c r="K52" i="6"/>
  <c r="H53" i="6"/>
  <c r="H54" i="6"/>
  <c r="H55" i="6"/>
  <c r="I52" i="6" s="1"/>
  <c r="H56" i="6"/>
  <c r="I56" i="6" s="1"/>
  <c r="K56" i="6"/>
  <c r="H57" i="6"/>
  <c r="H58" i="6"/>
  <c r="H59" i="6"/>
  <c r="H60" i="6"/>
  <c r="K60" i="6"/>
  <c r="H61" i="6"/>
  <c r="H62" i="6"/>
  <c r="H63" i="6"/>
  <c r="I60" i="6" s="1"/>
  <c r="H64" i="6"/>
  <c r="I64" i="6" s="1"/>
  <c r="K64" i="6"/>
  <c r="H65" i="6"/>
  <c r="H66" i="6"/>
  <c r="H67" i="6"/>
  <c r="H68" i="6"/>
  <c r="I68" i="6"/>
  <c r="K68" i="6"/>
  <c r="H69" i="6"/>
  <c r="H70" i="6"/>
  <c r="H71" i="6"/>
  <c r="H72" i="6"/>
  <c r="I72" i="6" s="1"/>
  <c r="K72" i="6"/>
  <c r="H73" i="6"/>
  <c r="H74" i="6"/>
  <c r="H75" i="6"/>
  <c r="H76" i="6"/>
  <c r="H77" i="6"/>
  <c r="K77" i="6"/>
  <c r="H78" i="6"/>
  <c r="H79" i="6"/>
  <c r="H80" i="6"/>
  <c r="I77" i="6" s="1"/>
  <c r="K81" i="6"/>
  <c r="H83" i="6"/>
  <c r="I81" i="6" s="1"/>
  <c r="H84" i="6"/>
  <c r="H85" i="6"/>
  <c r="H86" i="6"/>
  <c r="H87" i="6"/>
  <c r="H88" i="6"/>
  <c r="K89" i="6"/>
  <c r="H91" i="6"/>
  <c r="I89" i="6" s="1"/>
  <c r="H92" i="6"/>
  <c r="K93" i="6"/>
  <c r="H95" i="6"/>
  <c r="I93" i="6" s="1"/>
  <c r="H96" i="6"/>
  <c r="K97" i="6"/>
  <c r="H99" i="6"/>
  <c r="I97" i="6" s="1"/>
  <c r="H100" i="6"/>
  <c r="H101" i="6"/>
  <c r="H102" i="6"/>
  <c r="H103" i="6"/>
  <c r="H104" i="6"/>
  <c r="K105" i="6"/>
  <c r="H107" i="6"/>
  <c r="I105" i="6" s="1"/>
  <c r="H108" i="6"/>
  <c r="H109" i="6"/>
  <c r="I109" i="6" s="1"/>
  <c r="K109" i="6"/>
  <c r="H110" i="6"/>
  <c r="H111" i="6"/>
  <c r="H112" i="6"/>
  <c r="F113" i="6"/>
  <c r="H113" i="6"/>
  <c r="I113" i="6" s="1"/>
  <c r="K113" i="6"/>
  <c r="H115" i="6"/>
  <c r="H116" i="6"/>
  <c r="I117" i="6"/>
  <c r="K117" i="6"/>
  <c r="I121" i="6"/>
  <c r="K121" i="6"/>
  <c r="I125" i="6"/>
  <c r="K125" i="6"/>
  <c r="F129" i="6"/>
  <c r="H129" i="6"/>
  <c r="I129" i="6" s="1"/>
  <c r="K129" i="6"/>
  <c r="F130" i="6"/>
  <c r="H130" i="6"/>
  <c r="F133" i="6"/>
  <c r="H133" i="6" s="1"/>
  <c r="I133" i="6" s="1"/>
  <c r="K133" i="6"/>
  <c r="H134" i="6"/>
  <c r="F137" i="6"/>
  <c r="H137" i="6"/>
  <c r="I137" i="6"/>
  <c r="K137" i="6"/>
  <c r="H138" i="6"/>
  <c r="F141" i="6"/>
  <c r="I141" i="6"/>
  <c r="K141" i="6"/>
  <c r="K145" i="6"/>
  <c r="H152" i="6"/>
  <c r="I145" i="6" s="1"/>
  <c r="I153" i="6"/>
  <c r="K153" i="6"/>
  <c r="I157" i="6"/>
  <c r="K157" i="6"/>
  <c r="K161" i="6"/>
  <c r="H162" i="6"/>
  <c r="I161" i="6" s="1"/>
  <c r="I165" i="6"/>
  <c r="K165" i="6"/>
  <c r="I169" i="6"/>
  <c r="K169" i="6"/>
  <c r="H173" i="6"/>
  <c r="I173" i="6" s="1"/>
  <c r="K173" i="6"/>
  <c r="H174" i="6"/>
  <c r="H177" i="6"/>
  <c r="I177" i="6" s="1"/>
  <c r="K177" i="6"/>
  <c r="H181" i="6"/>
  <c r="I181" i="6"/>
  <c r="K181" i="6"/>
  <c r="H182" i="6"/>
  <c r="I185" i="6"/>
  <c r="K185" i="6"/>
  <c r="H186" i="6"/>
  <c r="F189" i="6"/>
  <c r="H189" i="6"/>
  <c r="I189" i="6"/>
  <c r="K189" i="6"/>
  <c r="F190" i="6"/>
  <c r="H190" i="6"/>
  <c r="H191" i="6"/>
  <c r="F192" i="6"/>
  <c r="H192" i="6"/>
  <c r="H193" i="6"/>
  <c r="H194" i="6"/>
  <c r="H197" i="6"/>
  <c r="H198" i="6"/>
  <c r="H199" i="6"/>
  <c r="H200" i="6"/>
  <c r="F201" i="6"/>
  <c r="I201" i="6"/>
  <c r="K201" i="6"/>
  <c r="I205" i="6"/>
  <c r="K205" i="6"/>
  <c r="H209" i="6"/>
  <c r="I209" i="6"/>
  <c r="K209" i="6"/>
  <c r="H213" i="6"/>
  <c r="I213" i="6" s="1"/>
  <c r="K213" i="6"/>
  <c r="I217" i="6"/>
  <c r="K217" i="6"/>
  <c r="H223" i="6"/>
  <c r="I225" i="6"/>
  <c r="K225" i="6"/>
  <c r="H4" i="1" l="1"/>
  <c r="I4" i="1" s="1"/>
  <c r="I8" i="1"/>
  <c r="I12" i="1"/>
  <c r="I16" i="1"/>
  <c r="H20" i="1"/>
  <c r="I20" i="1"/>
  <c r="I24" i="1"/>
  <c r="H28" i="1"/>
  <c r="H30" i="1"/>
  <c r="H31" i="1"/>
  <c r="H40" i="1"/>
  <c r="I40" i="1" s="1"/>
  <c r="H44" i="1"/>
  <c r="H45" i="1"/>
  <c r="H46" i="1"/>
  <c r="I48" i="1"/>
  <c r="I56" i="1"/>
  <c r="K4" i="1"/>
  <c r="K8" i="1"/>
  <c r="K12" i="1"/>
  <c r="K20" i="1"/>
  <c r="K24" i="1"/>
  <c r="K28" i="1"/>
  <c r="K36" i="1"/>
  <c r="K40" i="1"/>
  <c r="K56" i="1"/>
  <c r="F36" i="1" l="1"/>
  <c r="H36" i="1" s="1"/>
  <c r="I36" i="1" s="1"/>
  <c r="F32" i="1" l="1"/>
  <c r="H32" i="1" s="1"/>
  <c r="I28" i="1" s="1"/>
</calcChain>
</file>

<file path=xl/sharedStrings.xml><?xml version="1.0" encoding="utf-8"?>
<sst xmlns="http://schemas.openxmlformats.org/spreadsheetml/2006/main" count="1513" uniqueCount="406">
  <si>
    <t>Sample Location</t>
  </si>
  <si>
    <t>Sample Date</t>
  </si>
  <si>
    <t>RHE City Hall</t>
  </si>
  <si>
    <t>Valmonte</t>
  </si>
  <si>
    <t>(mg/l)</t>
  </si>
  <si>
    <t>Notes:</t>
  </si>
  <si>
    <t>Solano</t>
  </si>
  <si>
    <t>Lariat</t>
  </si>
  <si>
    <t>Total Phosphorus</t>
  </si>
  <si>
    <t>1.25</t>
  </si>
  <si>
    <t>No Flow</t>
  </si>
  <si>
    <t>&lt;0.050</t>
  </si>
  <si>
    <t>0.10</t>
  </si>
  <si>
    <t>&lt;0.100</t>
  </si>
  <si>
    <t>&lt;0.152</t>
  </si>
  <si>
    <t>&lt;0.113</t>
  </si>
  <si>
    <t xml:space="preserve"> </t>
  </si>
  <si>
    <t>Monthly Average Nitrogen (TN)</t>
  </si>
  <si>
    <t>Monthly Average Phosphorus (TP)</t>
  </si>
  <si>
    <t>0.242 QR-04</t>
  </si>
  <si>
    <t>2.99 QM-05</t>
  </si>
  <si>
    <t>0.138 QM-05</t>
  </si>
  <si>
    <t>&lt;0.113 QM-05</t>
  </si>
  <si>
    <t>1.34 QM-4X</t>
  </si>
  <si>
    <t>&lt;0.01</t>
  </si>
  <si>
    <t>&lt;0.04</t>
  </si>
  <si>
    <r>
      <t xml:space="preserve">0.558 </t>
    </r>
    <r>
      <rPr>
        <vertAlign val="superscript"/>
        <sz val="11"/>
        <rFont val="Calibri"/>
        <family val="2"/>
        <scheme val="minor"/>
      </rPr>
      <t>(1)</t>
    </r>
  </si>
  <si>
    <r>
      <t xml:space="preserve">1.190 </t>
    </r>
    <r>
      <rPr>
        <vertAlign val="superscript"/>
        <sz val="11"/>
        <rFont val="Calibri"/>
        <family val="2"/>
        <scheme val="minor"/>
      </rPr>
      <t>(1)</t>
    </r>
  </si>
  <si>
    <r>
      <t xml:space="preserve">1.300 </t>
    </r>
    <r>
      <rPr>
        <vertAlign val="superscript"/>
        <sz val="11"/>
        <rFont val="Calibri"/>
        <family val="2"/>
        <scheme val="minor"/>
      </rPr>
      <t>(1)</t>
    </r>
  </si>
  <si>
    <r>
      <t xml:space="preserve">1.980 </t>
    </r>
    <r>
      <rPr>
        <vertAlign val="superscript"/>
        <sz val="11"/>
        <rFont val="Calibri"/>
        <family val="2"/>
        <scheme val="minor"/>
      </rPr>
      <t>(1)</t>
    </r>
  </si>
  <si>
    <r>
      <t xml:space="preserve">0.950 </t>
    </r>
    <r>
      <rPr>
        <vertAlign val="superscript"/>
        <sz val="11"/>
        <rFont val="Calibri"/>
        <family val="2"/>
        <scheme val="minor"/>
      </rPr>
      <t>(1)</t>
    </r>
  </si>
  <si>
    <r>
      <t xml:space="preserve">&lt;0.0200 </t>
    </r>
    <r>
      <rPr>
        <vertAlign val="superscript"/>
        <sz val="11"/>
        <rFont val="Calibri"/>
        <family val="2"/>
        <scheme val="minor"/>
      </rPr>
      <t>(1)</t>
    </r>
  </si>
  <si>
    <r>
      <t xml:space="preserve">Interim WLA </t>
    </r>
    <r>
      <rPr>
        <sz val="11"/>
        <rFont val="Calibri"/>
        <family val="2"/>
        <scheme val="minor"/>
      </rPr>
      <t>(3/11/2014)</t>
    </r>
  </si>
  <si>
    <r>
      <t>Final WLA</t>
    </r>
    <r>
      <rPr>
        <sz val="11"/>
        <rFont val="Calibri"/>
        <family val="2"/>
        <scheme val="minor"/>
      </rPr>
      <t xml:space="preserve"> (9/11/2018)</t>
    </r>
  </si>
  <si>
    <t>Laboratory Qualifiers:</t>
  </si>
  <si>
    <t xml:space="preserve">  TMDL: Total maximum daily load</t>
  </si>
  <si>
    <t xml:space="preserve">  WLA: Waste load allocation</t>
  </si>
  <si>
    <t xml:space="preserve">  mg/l: milligrams per liter</t>
  </si>
  <si>
    <t xml:space="preserve">  1: Field duplicate &gt;20% RPD when results were &gt; 5X the Reporting Limit</t>
  </si>
  <si>
    <t xml:space="preserve">                 as no negative impact on data is expected.</t>
  </si>
  <si>
    <t xml:space="preserve">  QM-05: The spike recovery was outside acceptance limits for the MS and/or MSD due to possible matrix interference.  The LCS was within acceptance criteria.  The data is acceptable</t>
  </si>
  <si>
    <t xml:space="preserve">  QM-07: The spike recovery and/or RPD was outside the acceptance limits for the MS and/or MSD.  The batch was accepted based on acceptable LCS recovery.</t>
  </si>
  <si>
    <t xml:space="preserve">  QM-4X: The spike recovery was outside of QC acceptance limits for the MS and/or MSD due to analyte concentrations at 4 times or greater the spike concentration.  The QC batch </t>
  </si>
  <si>
    <t xml:space="preserve">                 was accepted based on LCS and/or LCSD recoveries within the acceptance limits.</t>
  </si>
  <si>
    <t xml:space="preserve">  QR-04: The pecent recovery and/or RPD was outside acceptance criteria.  Results accepted based upon percent recovery results in duplicate QC sample and the CCV and CCB results.</t>
  </si>
  <si>
    <t>Event Name</t>
  </si>
  <si>
    <t>DW-1</t>
  </si>
  <si>
    <t>DW-2</t>
  </si>
  <si>
    <t>DW-3</t>
  </si>
  <si>
    <t>DW-4</t>
  </si>
  <si>
    <t>DW-5</t>
  </si>
  <si>
    <t>DW-6</t>
  </si>
  <si>
    <t>WW-1</t>
  </si>
  <si>
    <t>DW-7</t>
  </si>
  <si>
    <t>DW-8</t>
  </si>
  <si>
    <t>DW-9</t>
  </si>
  <si>
    <t>WW-2</t>
  </si>
  <si>
    <t>DW-10</t>
  </si>
  <si>
    <t>DW-11</t>
  </si>
  <si>
    <t>DW-12</t>
  </si>
  <si>
    <r>
      <t xml:space="preserve">Sum of Nitrogen Values </t>
    </r>
    <r>
      <rPr>
        <b/>
        <vertAlign val="superscript"/>
        <sz val="11"/>
        <rFont val="Calibri"/>
        <family val="2"/>
        <scheme val="minor"/>
      </rPr>
      <t>(2)</t>
    </r>
  </si>
  <si>
    <r>
      <t xml:space="preserve">  2: Sum of TKN+NO</t>
    </r>
    <r>
      <rPr>
        <vertAlign val="sub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-N+NO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-N</t>
    </r>
  </si>
  <si>
    <r>
      <t>Nitrate as N (NO</t>
    </r>
    <r>
      <rPr>
        <b/>
        <vertAlign val="subscript"/>
        <sz val="11"/>
        <rFont val="Calibri"/>
        <family val="2"/>
        <scheme val="minor"/>
      </rPr>
      <t>3</t>
    </r>
    <r>
      <rPr>
        <b/>
        <sz val="11"/>
        <rFont val="Calibri"/>
        <family val="2"/>
        <scheme val="minor"/>
      </rPr>
      <t>)</t>
    </r>
  </si>
  <si>
    <r>
      <t>Nitrite as N (NO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</si>
  <si>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t>Total Kjeldahl Nitrogen (TKN)</t>
  </si>
  <si>
    <t>Nitrate/Nitrite       as N</t>
  </si>
  <si>
    <t xml:space="preserve">                 and CCB results.</t>
  </si>
  <si>
    <t xml:space="preserve">                           holding time.</t>
  </si>
  <si>
    <t>RR-01        Sample was originally analyzed within EPQ recommended hold time.  However, susequent re-analysis due to dilution and/or poor purge, occurred outside EPA recommended</t>
  </si>
  <si>
    <t xml:space="preserve">  QR-04: The percent recovery and/or RPD was outside acceptance criteria.  Acceptance based on percent recovery results in duplicate QC sample and the CCV </t>
  </si>
  <si>
    <t xml:space="preserve">                           based on LCS and/or LCSD recoveries within the acceptance limits.</t>
  </si>
  <si>
    <t>QM-4X      The spike recovery was outside of QC acceptance limits for the MS and/or MSD due to analyte concentrations at 4 times or greater the spike concentration.  The QC batch was accepted</t>
  </si>
  <si>
    <t xml:space="preserve">                The data is acceptable as no negative impact on data is expected.</t>
  </si>
  <si>
    <t xml:space="preserve">  QM-05: The spike recovery was outside acceptance limits for the MS and/or MSD due to possible matrix interference.  The LCS was within acceptance criteria.  </t>
  </si>
  <si>
    <t>O-08          The original extraction time of this sample yielded QC recoveries outside acceptance criteria.  It was re-extracted after the recommended maximum holding time.</t>
  </si>
  <si>
    <t>O-04          Sample was analyzed outside of the EPA recommended hold time</t>
  </si>
  <si>
    <t>N                Spiked sample recovery not within control limits</t>
  </si>
  <si>
    <t xml:space="preserve">                          was from another project. </t>
  </si>
  <si>
    <t xml:space="preserve">                          or greater than the spike concentration.  The QC batch was accepted based on LCS and/or LCSD recoveries within the acceptance limits. The sample used for MS/MSD sample </t>
  </si>
  <si>
    <r>
      <rPr>
        <vertAlign val="superscript"/>
        <sz val="11"/>
        <rFont val="Calibri"/>
        <family val="2"/>
        <scheme val="minor"/>
      </rPr>
      <t xml:space="preserve">(3)  </t>
    </r>
    <r>
      <rPr>
        <sz val="11"/>
        <rFont val="Calibri"/>
        <family val="2"/>
        <scheme val="minor"/>
      </rPr>
      <t xml:space="preserve">               Regarding the QC for Batch No. 4120326 (Nitrate/Nitrite analysis), the spike recovery was outside of QC acceptance limits for the MS and/or MSD due to analyte concentration at 4 times</t>
    </r>
  </si>
  <si>
    <t xml:space="preserve">                    RWQCB Resolution R08-005 Machado Lake TMDL</t>
  </si>
  <si>
    <r>
      <rPr>
        <vertAlign val="superscript"/>
        <sz val="11"/>
        <rFont val="Calibri"/>
        <family val="2"/>
        <scheme val="minor"/>
      </rPr>
      <t xml:space="preserve">(2) </t>
    </r>
    <r>
      <rPr>
        <sz val="11"/>
        <rFont val="Calibri"/>
        <family val="2"/>
        <scheme val="minor"/>
      </rPr>
      <t xml:space="preserve">                The elevated TKN reporting limit of &lt;0.400 mg/L is 4 times greater than the 1.0 mg/L monthly average Waste Limit Allocation for Total Nitrogen, </t>
    </r>
  </si>
  <si>
    <r>
      <t xml:space="preserve"> 1</t>
    </r>
    <r>
      <rPr>
        <vertAlign val="superscript"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>Field duplicate &gt;20% RPD when results were &gt; 5X the Reporting Limit</t>
    </r>
  </si>
  <si>
    <t xml:space="preserve">  EB: Blind equipment blank</t>
  </si>
  <si>
    <t xml:space="preserve">  D: Blind field duplicate</t>
  </si>
  <si>
    <t>TMDL         Total maximum daily load</t>
  </si>
  <si>
    <r>
      <t xml:space="preserve">0.265 </t>
    </r>
    <r>
      <rPr>
        <vertAlign val="superscript"/>
        <sz val="11"/>
        <rFont val="Calibri"/>
        <family val="2"/>
        <scheme val="minor"/>
      </rPr>
      <t>(1)</t>
    </r>
  </si>
  <si>
    <r>
      <t xml:space="preserve">0.370 </t>
    </r>
    <r>
      <rPr>
        <vertAlign val="superscript"/>
        <sz val="11"/>
        <rFont val="Calibri"/>
        <family val="2"/>
        <scheme val="minor"/>
      </rPr>
      <t>(1)</t>
    </r>
  </si>
  <si>
    <t>D</t>
  </si>
  <si>
    <t>Tahquitz</t>
  </si>
  <si>
    <r>
      <t xml:space="preserve">&lt;0.020 </t>
    </r>
    <r>
      <rPr>
        <vertAlign val="superscript"/>
        <sz val="11"/>
        <rFont val="Calibri"/>
        <family val="2"/>
        <scheme val="minor"/>
      </rPr>
      <t>(1)</t>
    </r>
  </si>
  <si>
    <r>
      <t xml:space="preserve">0.298 </t>
    </r>
    <r>
      <rPr>
        <vertAlign val="superscript"/>
        <sz val="11"/>
        <rFont val="Calibri"/>
        <family val="2"/>
        <scheme val="minor"/>
      </rPr>
      <t>(1)</t>
    </r>
  </si>
  <si>
    <r>
      <t xml:space="preserve">0.497 </t>
    </r>
    <r>
      <rPr>
        <vertAlign val="superscript"/>
        <sz val="11"/>
        <rFont val="Calibri"/>
        <family val="2"/>
        <scheme val="minor"/>
      </rPr>
      <t>(1)</t>
    </r>
  </si>
  <si>
    <r>
      <t xml:space="preserve">0.261 </t>
    </r>
    <r>
      <rPr>
        <vertAlign val="superscript"/>
        <sz val="11"/>
        <rFont val="Calibri"/>
        <family val="2"/>
        <scheme val="minor"/>
      </rPr>
      <t>(1)</t>
    </r>
  </si>
  <si>
    <r>
      <t xml:space="preserve">0.229 </t>
    </r>
    <r>
      <rPr>
        <vertAlign val="superscript"/>
        <sz val="11"/>
        <rFont val="Calibri"/>
        <family val="2"/>
        <scheme val="minor"/>
      </rPr>
      <t>(1)</t>
    </r>
  </si>
  <si>
    <t>0.19 QM-05</t>
  </si>
  <si>
    <r>
      <t xml:space="preserve">1.98 </t>
    </r>
    <r>
      <rPr>
        <vertAlign val="superscript"/>
        <sz val="11"/>
        <rFont val="Calibri"/>
        <family val="2"/>
        <scheme val="minor"/>
      </rPr>
      <t>(1)</t>
    </r>
  </si>
  <si>
    <r>
      <t xml:space="preserve">2.89 </t>
    </r>
    <r>
      <rPr>
        <vertAlign val="superscript"/>
        <sz val="11"/>
        <rFont val="Calibri"/>
        <family val="2"/>
        <scheme val="minor"/>
      </rPr>
      <t>(1)</t>
    </r>
  </si>
  <si>
    <r>
      <t>1.0</t>
    </r>
    <r>
      <rPr>
        <vertAlign val="superscript"/>
        <sz val="11"/>
        <rFont val="Calibri"/>
        <family val="2"/>
        <scheme val="minor"/>
      </rPr>
      <t xml:space="preserve"> (1)</t>
    </r>
  </si>
  <si>
    <r>
      <t xml:space="preserve">&lt;0.050 </t>
    </r>
    <r>
      <rPr>
        <vertAlign val="superscript"/>
        <sz val="11"/>
        <rFont val="Calibri"/>
        <family val="2"/>
        <scheme val="minor"/>
      </rPr>
      <t>(1)</t>
    </r>
  </si>
  <si>
    <t>0.950 QM-05</t>
  </si>
  <si>
    <t>Sample bucket</t>
  </si>
  <si>
    <t>EB</t>
  </si>
  <si>
    <t>Harwick</t>
  </si>
  <si>
    <r>
      <t xml:space="preserve">1.300  </t>
    </r>
    <r>
      <rPr>
        <vertAlign val="superscript"/>
        <sz val="11"/>
        <rFont val="Calibri"/>
        <family val="2"/>
        <scheme val="minor"/>
      </rPr>
      <t>(1)</t>
    </r>
  </si>
  <si>
    <r>
      <t xml:space="preserve">1.19 </t>
    </r>
    <r>
      <rPr>
        <vertAlign val="superscript"/>
        <sz val="11"/>
        <rFont val="Calibri"/>
        <family val="2"/>
        <scheme val="minor"/>
      </rPr>
      <t>(1)</t>
    </r>
  </si>
  <si>
    <r>
      <t>0.810</t>
    </r>
    <r>
      <rPr>
        <vertAlign val="superscript"/>
        <sz val="11"/>
        <rFont val="Calibri"/>
        <family val="2"/>
        <scheme val="minor"/>
      </rPr>
      <t xml:space="preserve"> (1)</t>
    </r>
  </si>
  <si>
    <r>
      <t>0.830</t>
    </r>
    <r>
      <rPr>
        <vertAlign val="superscript"/>
        <sz val="11"/>
        <rFont val="Calibri"/>
        <family val="2"/>
        <scheme val="minor"/>
      </rPr>
      <t xml:space="preserve"> (1)</t>
    </r>
  </si>
  <si>
    <r>
      <t xml:space="preserve">0.440 </t>
    </r>
    <r>
      <rPr>
        <vertAlign val="superscript"/>
        <sz val="11"/>
        <rFont val="Calibri"/>
        <family val="2"/>
        <scheme val="minor"/>
      </rPr>
      <t xml:space="preserve"> (1)</t>
    </r>
  </si>
  <si>
    <r>
      <t xml:space="preserve">1.92 </t>
    </r>
    <r>
      <rPr>
        <vertAlign val="superscript"/>
        <sz val="11"/>
        <rFont val="Calibri"/>
        <family val="2"/>
        <scheme val="minor"/>
      </rPr>
      <t>(1)</t>
    </r>
  </si>
  <si>
    <t>&lt;0.013</t>
  </si>
  <si>
    <r>
      <t>1.600</t>
    </r>
    <r>
      <rPr>
        <vertAlign val="superscript"/>
        <sz val="11"/>
        <rFont val="Calibri"/>
        <family val="2"/>
        <scheme val="minor"/>
      </rPr>
      <t xml:space="preserve">  (1)</t>
    </r>
  </si>
  <si>
    <r>
      <t>0.920</t>
    </r>
    <r>
      <rPr>
        <vertAlign val="superscript"/>
        <sz val="11"/>
        <rFont val="Calibri"/>
        <family val="2"/>
        <scheme val="minor"/>
      </rPr>
      <t xml:space="preserve"> (1)</t>
    </r>
  </si>
  <si>
    <t>0.214 QR-04</t>
  </si>
  <si>
    <r>
      <t xml:space="preserve">0.449 </t>
    </r>
    <r>
      <rPr>
        <vertAlign val="superscript"/>
        <sz val="11"/>
        <rFont val="Calibri"/>
        <family val="2"/>
        <scheme val="minor"/>
      </rPr>
      <t>(1)</t>
    </r>
  </si>
  <si>
    <r>
      <t xml:space="preserve">0.572 </t>
    </r>
    <r>
      <rPr>
        <vertAlign val="superscript"/>
        <sz val="11"/>
        <rFont val="Calibri"/>
        <family val="2"/>
        <scheme val="minor"/>
      </rPr>
      <t>(1)</t>
    </r>
  </si>
  <si>
    <r>
      <t>0.558</t>
    </r>
    <r>
      <rPr>
        <vertAlign val="superscript"/>
        <sz val="11"/>
        <rFont val="Calibri"/>
        <family val="2"/>
        <scheme val="minor"/>
      </rPr>
      <t xml:space="preserve"> (1)</t>
    </r>
  </si>
  <si>
    <t>0.082 QM-07</t>
  </si>
  <si>
    <r>
      <t>0.423</t>
    </r>
    <r>
      <rPr>
        <vertAlign val="superscript"/>
        <sz val="11"/>
        <rFont val="Calibri"/>
        <family val="2"/>
        <scheme val="minor"/>
      </rPr>
      <t xml:space="preserve"> (1)</t>
    </r>
  </si>
  <si>
    <r>
      <t>1.07</t>
    </r>
    <r>
      <rPr>
        <vertAlign val="superscript"/>
        <sz val="11"/>
        <rFont val="Calibri"/>
        <family val="2"/>
        <scheme val="minor"/>
      </rPr>
      <t xml:space="preserve"> (1)</t>
    </r>
  </si>
  <si>
    <r>
      <t xml:space="preserve">0.466 </t>
    </r>
    <r>
      <rPr>
        <vertAlign val="superscript"/>
        <sz val="11"/>
        <rFont val="Calibri"/>
        <family val="2"/>
        <scheme val="minor"/>
      </rPr>
      <t>(1)</t>
    </r>
  </si>
  <si>
    <r>
      <t>0.081</t>
    </r>
    <r>
      <rPr>
        <vertAlign val="superscript"/>
        <sz val="10"/>
        <rFont val="Arial"/>
        <family val="2"/>
      </rPr>
      <t>(1)</t>
    </r>
  </si>
  <si>
    <r>
      <t>0.050</t>
    </r>
    <r>
      <rPr>
        <vertAlign val="superscript"/>
        <sz val="10"/>
        <rFont val="Arial"/>
        <family val="2"/>
      </rPr>
      <t>(1)</t>
    </r>
  </si>
  <si>
    <t>0.379 QM-07</t>
  </si>
  <si>
    <t>Comments</t>
  </si>
  <si>
    <t>Sample Type</t>
  </si>
  <si>
    <t>Sample Name</t>
  </si>
  <si>
    <t xml:space="preserve">  mg/L: milligrams per liter</t>
  </si>
  <si>
    <t>Total Suspended Solids (TSS)                 (mg/L)</t>
  </si>
  <si>
    <t>Total Organic Carbon (TOC)                 (mg/L)</t>
  </si>
  <si>
    <t xml:space="preserve">  D: Blind field duplicate                   </t>
  </si>
  <si>
    <t xml:space="preserve">  ug/Kg: Microgram per kilogram          </t>
  </si>
  <si>
    <t xml:space="preserve">  4,4'-DDT: 4,4’-dichlorodiphenyltrichloroethane</t>
  </si>
  <si>
    <t xml:space="preserve">  4,4'-DDE: 4,4’-dichlorodiphenyldichloroethylene</t>
  </si>
  <si>
    <t xml:space="preserve">  PCBs: Polychlorinated biphenyls        </t>
  </si>
  <si>
    <t xml:space="preserve">  OCPs: Organochlorine pesticides          </t>
  </si>
  <si>
    <t>&lt;130</t>
  </si>
  <si>
    <t>&lt;63</t>
  </si>
  <si>
    <t>&lt;190</t>
  </si>
  <si>
    <t>&lt;96</t>
  </si>
  <si>
    <t>&lt;10</t>
  </si>
  <si>
    <t>&lt;5.0</t>
  </si>
  <si>
    <t>(ug/kg)</t>
  </si>
  <si>
    <t>4,4'-DDT</t>
  </si>
  <si>
    <t>4,4'-DDE</t>
  </si>
  <si>
    <t>alpha-Chlordane</t>
  </si>
  <si>
    <t>gamma-Chlordane</t>
  </si>
  <si>
    <t>PCBs</t>
  </si>
  <si>
    <t>OCPs</t>
  </si>
  <si>
    <t>TABLE 6o: DUPLICATE AND EQUIPMENT BLANK NITROGEN AND PHOSPHOROUS SAMPLE RESULTS</t>
  </si>
  <si>
    <t>TABLE 6p: TOC AND TSS DUPLICATE SAMPLE RESULTS</t>
  </si>
  <si>
    <t>TABLE 6q: OCP AND PCB DUPLICATE SAMPLE RESULTS</t>
  </si>
  <si>
    <t>TABLE 6n: 2015-16 Reporting Year Machado Lake Nutrient TMDL Monitoring and QA/QC RESULTS</t>
  </si>
  <si>
    <t xml:space="preserve">  RR-01: Sample originally analyzed within EPA hold time; however, subsequent re-analysis due to dilution and/or poor purge, occurred outside of EPA recommended holding time.</t>
  </si>
  <si>
    <t xml:space="preserve">  QR-04: The pecent recovery and/or RPD was outside acceptance criteria.  Results accepted based upon percent recovery results in duplicate QC sample and the CCV and CCB results. </t>
  </si>
  <si>
    <t xml:space="preserve">  QR-05: The RPD between the sample and sample duplicate was outside of control limits.  The lack of reproducability may be attributed to the sample matrix.</t>
  </si>
  <si>
    <t xml:space="preserve">                   based on LCS and/or LCSD recoveries within the acceptable limits.</t>
  </si>
  <si>
    <t xml:space="preserve">  QM-4X: The spike recovery was outside of QC acceptance limits for the MS and/or MSD due to analyte concentrations at 4 times or greater the spike concentration.  The QC batch was accepted</t>
  </si>
  <si>
    <t xml:space="preserve">                  negative impact on data is expected.</t>
  </si>
  <si>
    <t xml:space="preserve">  QM-05: The spike recovery was outside acceptance limits for the MS and/or MSD due to possible matrix interference.  The LCS was within acceptance criteria.  The data is acceptable as no </t>
  </si>
  <si>
    <t xml:space="preserve">  QM-02: The RPD and/or percent recovery for the QC spike sample cannot be accurately calculated due to high concentration of analyte inherent in the sample</t>
  </si>
  <si>
    <t xml:space="preserve">  N: Spiked sample recovery not within control limits</t>
  </si>
  <si>
    <t xml:space="preserve">       the spike concentration.  The QC batch was accepted based on LCS and/or LCSD recoveries within the acceptance limits. The sample used for MS/MSD sample was from another project. </t>
  </si>
  <si>
    <t xml:space="preserve">  4: Regarding the QC for Batch No. 4120326 (Nitrate/Nitrite analysis), the spike recovery was outside of QC acceptance limits for the MS and/or MSD due to analyte concentration at 4 times or greater</t>
  </si>
  <si>
    <t xml:space="preserve">  3: Analyte was detected in the associated equipment blank, the sample result was &gt; 3X the equipment blank concentration</t>
  </si>
  <si>
    <t xml:space="preserve">  2: No-flow observations are equivalent to a zero result for Total N and Total P.  </t>
  </si>
  <si>
    <r>
      <t>Final WLA</t>
    </r>
    <r>
      <rPr>
        <sz val="10"/>
        <rFont val="Calibri"/>
        <family val="2"/>
        <scheme val="minor"/>
      </rPr>
      <t xml:space="preserve"> (9/11/2018)</t>
    </r>
  </si>
  <si>
    <r>
      <t xml:space="preserve">Interim WLA </t>
    </r>
    <r>
      <rPr>
        <sz val="10"/>
        <rFont val="Calibri"/>
        <family val="2"/>
        <scheme val="minor"/>
      </rPr>
      <t>(3/11/2014)</t>
    </r>
  </si>
  <si>
    <t>0.261 QR-05</t>
  </si>
  <si>
    <t>June</t>
  </si>
  <si>
    <t>0.422 QM-05</t>
  </si>
  <si>
    <r>
      <t xml:space="preserve">1.64 </t>
    </r>
    <r>
      <rPr>
        <vertAlign val="superscript"/>
        <sz val="10"/>
        <rFont val="Calibri"/>
        <family val="2"/>
        <scheme val="minor"/>
      </rPr>
      <t>(1)</t>
    </r>
  </si>
  <si>
    <r>
      <t xml:space="preserve">1.14 </t>
    </r>
    <r>
      <rPr>
        <vertAlign val="superscript"/>
        <sz val="10"/>
        <rFont val="Calibri"/>
        <family val="2"/>
        <scheme val="minor"/>
      </rPr>
      <t>(1)</t>
    </r>
  </si>
  <si>
    <t>5/15/2015            (Wet Weather Sample)</t>
  </si>
  <si>
    <r>
      <t xml:space="preserve">0.215 </t>
    </r>
    <r>
      <rPr>
        <vertAlign val="superscript"/>
        <sz val="10"/>
        <rFont val="Calibri"/>
        <family val="2"/>
        <scheme val="minor"/>
      </rPr>
      <t>(1)</t>
    </r>
  </si>
  <si>
    <t>May</t>
  </si>
  <si>
    <r>
      <t>0.367</t>
    </r>
    <r>
      <rPr>
        <vertAlign val="superscript"/>
        <sz val="10"/>
        <rFont val="Calibri"/>
        <family val="2"/>
        <scheme val="minor"/>
      </rPr>
      <t xml:space="preserve"> (1)</t>
    </r>
  </si>
  <si>
    <t>April</t>
  </si>
  <si>
    <t>March</t>
  </si>
  <si>
    <t>0.304 QM-4X</t>
  </si>
  <si>
    <t>February</t>
  </si>
  <si>
    <r>
      <t xml:space="preserve">0.261 </t>
    </r>
    <r>
      <rPr>
        <vertAlign val="superscript"/>
        <sz val="10"/>
        <rFont val="Calibri"/>
        <family val="2"/>
        <scheme val="minor"/>
      </rPr>
      <t>(1)</t>
    </r>
  </si>
  <si>
    <t>January</t>
  </si>
  <si>
    <t>12/12/2014       (Wet Weather Sample)</t>
  </si>
  <si>
    <t>&lt;0.050 QM-05</t>
  </si>
  <si>
    <t>0.180  (4)</t>
  </si>
  <si>
    <t>8.200 QM-02</t>
  </si>
  <si>
    <t>3.910 RR-01</t>
  </si>
  <si>
    <t>3.43 RR-01 QM-4X</t>
  </si>
  <si>
    <t>12/2/2014       (Wet Weather Sample)</t>
  </si>
  <si>
    <t>December</t>
  </si>
  <si>
    <r>
      <t>0.262</t>
    </r>
    <r>
      <rPr>
        <vertAlign val="superscript"/>
        <sz val="10"/>
        <rFont val="Calibri"/>
        <family val="2"/>
        <scheme val="minor"/>
      </rPr>
      <t xml:space="preserve"> (1)</t>
    </r>
    <r>
      <rPr>
        <sz val="10"/>
        <rFont val="Calibri"/>
        <family val="2"/>
        <scheme val="minor"/>
      </rPr>
      <t>, QM-07</t>
    </r>
  </si>
  <si>
    <t>November</t>
  </si>
  <si>
    <t>0.366 QM-05</t>
  </si>
  <si>
    <t>October</t>
  </si>
  <si>
    <t>0.467 QM-05</t>
  </si>
  <si>
    <t>0.10 QM-05</t>
  </si>
  <si>
    <t>September</t>
  </si>
  <si>
    <t>August</t>
  </si>
  <si>
    <r>
      <t xml:space="preserve">0.682 </t>
    </r>
    <r>
      <rPr>
        <vertAlign val="superscript"/>
        <sz val="10"/>
        <rFont val="Calibri"/>
        <family val="2"/>
        <scheme val="minor"/>
      </rPr>
      <t>(3)</t>
    </r>
  </si>
  <si>
    <r>
      <t xml:space="preserve">0.115 </t>
    </r>
    <r>
      <rPr>
        <vertAlign val="superscript"/>
        <sz val="10"/>
        <rFont val="Calibri"/>
        <family val="2"/>
        <scheme val="minor"/>
      </rPr>
      <t>(3)</t>
    </r>
    <r>
      <rPr>
        <sz val="10"/>
        <rFont val="Calibri"/>
        <family val="2"/>
        <scheme val="minor"/>
      </rPr>
      <t>, QM-05</t>
    </r>
  </si>
  <si>
    <t>July</t>
  </si>
  <si>
    <r>
      <t>0.338</t>
    </r>
    <r>
      <rPr>
        <vertAlign val="superscript"/>
        <sz val="10"/>
        <rFont val="Calibri"/>
        <family val="2"/>
        <scheme val="minor"/>
      </rPr>
      <t xml:space="preserve"> (1)</t>
    </r>
  </si>
  <si>
    <t>&lt;0.100 O-04</t>
  </si>
  <si>
    <t>0.31 O-04</t>
  </si>
  <si>
    <t>0.48 QM-05</t>
  </si>
  <si>
    <r>
      <t>0.263</t>
    </r>
    <r>
      <rPr>
        <vertAlign val="superscript"/>
        <sz val="10"/>
        <rFont val="Calibri"/>
        <family val="2"/>
        <scheme val="minor"/>
      </rPr>
      <t xml:space="preserve"> (1)</t>
    </r>
  </si>
  <si>
    <t>0.234 N</t>
  </si>
  <si>
    <t>&lt;0.10</t>
  </si>
  <si>
    <t>0.57 N</t>
  </si>
  <si>
    <t>0.872 N</t>
  </si>
  <si>
    <t>2.1 O-04</t>
  </si>
  <si>
    <t>0.316 N</t>
  </si>
  <si>
    <t>2/28/2014        (Wet Weather Sample)</t>
  </si>
  <si>
    <t>0.545 N</t>
  </si>
  <si>
    <t>0.494 N</t>
  </si>
  <si>
    <t>0.353 N</t>
  </si>
  <si>
    <t>0.277 N</t>
  </si>
  <si>
    <t>&lt;0.200</t>
  </si>
  <si>
    <t>&lt;0.400</t>
  </si>
  <si>
    <r>
      <t>0.39</t>
    </r>
    <r>
      <rPr>
        <vertAlign val="superscript"/>
        <sz val="10"/>
        <rFont val="Calibri"/>
        <family val="2"/>
        <scheme val="minor"/>
      </rPr>
      <t xml:space="preserve"> (1)</t>
    </r>
  </si>
  <si>
    <r>
      <t>0.635</t>
    </r>
    <r>
      <rPr>
        <vertAlign val="superscript"/>
        <sz val="10"/>
        <rFont val="Calibri"/>
        <family val="2"/>
        <scheme val="minor"/>
      </rPr>
      <t xml:space="preserve"> (1)</t>
    </r>
  </si>
  <si>
    <r>
      <t>0.505</t>
    </r>
    <r>
      <rPr>
        <vertAlign val="superscript"/>
        <sz val="10"/>
        <rFont val="Calibri"/>
        <family val="2"/>
        <scheme val="minor"/>
      </rPr>
      <t xml:space="preserve"> (1)</t>
    </r>
  </si>
  <si>
    <r>
      <t>0.130</t>
    </r>
    <r>
      <rPr>
        <vertAlign val="superscript"/>
        <sz val="10"/>
        <rFont val="Calibri"/>
        <family val="2"/>
        <scheme val="minor"/>
      </rPr>
      <t xml:space="preserve"> (1)</t>
    </r>
  </si>
  <si>
    <t>0.230</t>
  </si>
  <si>
    <t>&lt;0.500</t>
  </si>
  <si>
    <t>0.150</t>
  </si>
  <si>
    <t>4.90</t>
  </si>
  <si>
    <t>1.02</t>
  </si>
  <si>
    <t>3/8/2013
(Wet Weather Sample)</t>
  </si>
  <si>
    <t>0.78 O-04</t>
  </si>
  <si>
    <t>0.707 B N O-04</t>
  </si>
  <si>
    <t>&lt;0.050 O-04</t>
  </si>
  <si>
    <t>0.845 B N O-04</t>
  </si>
  <si>
    <t>0.495 B N O-04</t>
  </si>
  <si>
    <t>0.35 O-04</t>
  </si>
  <si>
    <t>0.350 O-04</t>
  </si>
  <si>
    <t>0.428</t>
  </si>
  <si>
    <r>
      <t>0.706</t>
    </r>
    <r>
      <rPr>
        <vertAlign val="superscript"/>
        <sz val="10"/>
        <rFont val="Calibri"/>
        <family val="2"/>
        <scheme val="minor"/>
      </rPr>
      <t xml:space="preserve"> (1)</t>
    </r>
  </si>
  <si>
    <r>
      <t>0.236</t>
    </r>
    <r>
      <rPr>
        <vertAlign val="superscript"/>
        <sz val="10"/>
        <rFont val="Calibri"/>
        <family val="2"/>
        <scheme val="minor"/>
      </rPr>
      <t xml:space="preserve"> (1)</t>
    </r>
  </si>
  <si>
    <t>0.470</t>
  </si>
  <si>
    <t>0.680 B</t>
  </si>
  <si>
    <t>0.337 B</t>
  </si>
  <si>
    <t>0.340</t>
  </si>
  <si>
    <r>
      <t xml:space="preserve">0.120 </t>
    </r>
    <r>
      <rPr>
        <vertAlign val="superscript"/>
        <sz val="10"/>
        <rFont val="Calibri"/>
        <family val="2"/>
        <scheme val="minor"/>
      </rPr>
      <t>(1)</t>
    </r>
  </si>
  <si>
    <t>12/13/2012
(Wet Weather Sample)</t>
  </si>
  <si>
    <t>0.301 B</t>
  </si>
  <si>
    <t>0.192 B</t>
  </si>
  <si>
    <t>0.820</t>
  </si>
  <si>
    <t>2.2 Q*</t>
  </si>
  <si>
    <t>1.2 Q*</t>
  </si>
  <si>
    <t>0.756</t>
  </si>
  <si>
    <t>0.594</t>
  </si>
  <si>
    <t>0.100</t>
  </si>
  <si>
    <t>0.802</t>
  </si>
  <si>
    <t>0.616</t>
  </si>
  <si>
    <t>0.579</t>
  </si>
  <si>
    <t>0.411</t>
  </si>
  <si>
    <t>0.398</t>
  </si>
  <si>
    <t>0.224</t>
  </si>
  <si>
    <t>0.65</t>
  </si>
  <si>
    <t>0.55</t>
  </si>
  <si>
    <t>&lt;0.75</t>
  </si>
  <si>
    <t>0.52</t>
  </si>
  <si>
    <t>0.87</t>
  </si>
  <si>
    <t>&lt;0.30</t>
  </si>
  <si>
    <t>0.26</t>
  </si>
  <si>
    <t>&lt; 0.30</t>
  </si>
  <si>
    <t>0.056</t>
  </si>
  <si>
    <t>&lt; 0.50</t>
  </si>
  <si>
    <t>&lt; 0.22</t>
  </si>
  <si>
    <t>0.79</t>
  </si>
  <si>
    <t>0.48</t>
  </si>
  <si>
    <t>&lt; 0.15</t>
  </si>
  <si>
    <t>3.0</t>
  </si>
  <si>
    <t>0.64</t>
  </si>
  <si>
    <t>0.11</t>
  </si>
  <si>
    <t>0.78</t>
  </si>
  <si>
    <t>4/11/2012
(Wet Weather Sample)</t>
  </si>
  <si>
    <t>0.77</t>
  </si>
  <si>
    <t>0.37</t>
  </si>
  <si>
    <t>&lt; 1.5</t>
  </si>
  <si>
    <t>&lt; 0.050</t>
  </si>
  <si>
    <t>0.75</t>
  </si>
  <si>
    <t>4.7</t>
  </si>
  <si>
    <t>0.72</t>
  </si>
  <si>
    <t>0.31</t>
  </si>
  <si>
    <t>&lt;0.15</t>
  </si>
  <si>
    <t>0.17</t>
  </si>
  <si>
    <t>1.3</t>
  </si>
  <si>
    <t>1.47</t>
  </si>
  <si>
    <t>0.27</t>
  </si>
  <si>
    <t>1.2</t>
  </si>
  <si>
    <t>3/17/2012
(Wet Weather Sample)</t>
  </si>
  <si>
    <t>0.00</t>
  </si>
  <si>
    <t>0.62</t>
  </si>
  <si>
    <t>&lt; 0.11</t>
  </si>
  <si>
    <t>0.35</t>
  </si>
  <si>
    <t>0.70</t>
  </si>
  <si>
    <t>&lt; 0.75</t>
  </si>
  <si>
    <t>&lt; 0.55</t>
  </si>
  <si>
    <t>0.63</t>
  </si>
  <si>
    <t>0.91</t>
  </si>
  <si>
    <t>Blackwater Cyn</t>
  </si>
  <si>
    <t>0.58</t>
  </si>
  <si>
    <t>0.68</t>
  </si>
  <si>
    <t>0.56</t>
  </si>
  <si>
    <t>0.083</t>
  </si>
  <si>
    <t>1.9</t>
  </si>
  <si>
    <t>0.058</t>
  </si>
  <si>
    <t>0.12</t>
  </si>
  <si>
    <t>1.0</t>
  </si>
  <si>
    <t>0.071</t>
  </si>
  <si>
    <t>0.59</t>
  </si>
  <si>
    <t>0.20</t>
  </si>
  <si>
    <t>11</t>
  </si>
  <si>
    <t>0.57</t>
  </si>
  <si>
    <t>0.14</t>
  </si>
  <si>
    <t>0.13</t>
  </si>
  <si>
    <t>0.51</t>
  </si>
  <si>
    <t>0.15</t>
  </si>
  <si>
    <r>
      <t>Sum of Nitrogen Values</t>
    </r>
    <r>
      <rPr>
        <b/>
        <vertAlign val="superscript"/>
        <sz val="10"/>
        <rFont val="Calibri"/>
        <family val="2"/>
        <scheme val="minor"/>
      </rPr>
      <t xml:space="preserve"> (2)</t>
    </r>
  </si>
  <si>
    <t>Nitrate/Nitrite as N</t>
  </si>
  <si>
    <r>
      <t>Nitrite as N (NO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)</t>
    </r>
  </si>
  <si>
    <r>
      <t>Nitrate as N              (NO</t>
    </r>
    <r>
      <rPr>
        <b/>
        <vertAlign val="subscript"/>
        <sz val="10"/>
        <rFont val="Calibri"/>
        <family val="2"/>
        <scheme val="minor"/>
      </rPr>
      <t>3</t>
    </r>
    <r>
      <rPr>
        <b/>
        <sz val="10"/>
        <rFont val="Calibri"/>
        <family val="2"/>
        <scheme val="minor"/>
      </rPr>
      <t>)</t>
    </r>
  </si>
  <si>
    <t>Month</t>
  </si>
  <si>
    <t xml:space="preserve">TABLE 6r: HISTORIC MACHADO LAKE NUTRIENT TMDL MONITORING DATA </t>
  </si>
  <si>
    <t xml:space="preserve">  QR-05: The relative percent difference between the sample and sample duplicate was outside control limits</t>
  </si>
  <si>
    <t>Event 7</t>
  </si>
  <si>
    <t>Event 11</t>
  </si>
  <si>
    <t>670 QR-05</t>
  </si>
  <si>
    <t>3,400 QR-05</t>
  </si>
  <si>
    <t>Total Suspended Solids (TSS)                              (mg/L)</t>
  </si>
  <si>
    <t>Total Organic Carbon              (TOC)                                 (mg/L)</t>
  </si>
  <si>
    <t>TABLE 6s: 2015-2016 REPORTING YEAR MACHADO LAKE TMDL TOC AND TSS RESULTS</t>
  </si>
  <si>
    <t xml:space="preserve">  ug/kg: micrograms per kilogram</t>
  </si>
  <si>
    <t xml:space="preserve">  PCB: Polychlorinated biphenyls</t>
  </si>
  <si>
    <t xml:space="preserve">  OCP: Organochlorine pesticides</t>
  </si>
  <si>
    <t>&lt;10.0</t>
  </si>
  <si>
    <t>&lt;3,300</t>
  </si>
  <si>
    <t>&lt;1,700</t>
  </si>
  <si>
    <t>&lt;170</t>
  </si>
  <si>
    <t>&lt;85</t>
  </si>
  <si>
    <t>&lt;240</t>
  </si>
  <si>
    <t>&lt;120</t>
  </si>
  <si>
    <t>TABLE 6t: 2015-2016 REPORTING YEAR MACHADO LAKE TOXICS TMDL OCP AND PCB SAMPLE RESULTS</t>
  </si>
  <si>
    <t xml:space="preserve">  15min:  15 minutes</t>
  </si>
  <si>
    <t xml:space="preserve">  in/hr:  Inches of precipitation per hour</t>
  </si>
  <si>
    <t xml:space="preserve">  in:  Inches</t>
  </si>
  <si>
    <t xml:space="preserve">  hr:  Hours</t>
  </si>
  <si>
    <t>Total for Year (in)</t>
  </si>
  <si>
    <t>Event 47</t>
  </si>
  <si>
    <t>Event 46</t>
  </si>
  <si>
    <t>Event 45</t>
  </si>
  <si>
    <t>22;45</t>
  </si>
  <si>
    <t>Event 44</t>
  </si>
  <si>
    <t>Event 43</t>
  </si>
  <si>
    <t>Event 42</t>
  </si>
  <si>
    <t>Event 41</t>
  </si>
  <si>
    <t>Event 40</t>
  </si>
  <si>
    <t>Event 39</t>
  </si>
  <si>
    <t>Event 38</t>
  </si>
  <si>
    <t>Event 37</t>
  </si>
  <si>
    <t>Event 36</t>
  </si>
  <si>
    <t>Event 35</t>
  </si>
  <si>
    <t>Event 34</t>
  </si>
  <si>
    <t>Event 33</t>
  </si>
  <si>
    <t>Event 32</t>
  </si>
  <si>
    <t>Event 31</t>
  </si>
  <si>
    <t>Event 30</t>
  </si>
  <si>
    <t>Event 29</t>
  </si>
  <si>
    <t>Event 28</t>
  </si>
  <si>
    <t>Event 27</t>
  </si>
  <si>
    <t>Event 26</t>
  </si>
  <si>
    <t>Event 25</t>
  </si>
  <si>
    <t>Event 24</t>
  </si>
  <si>
    <t>Event 23</t>
  </si>
  <si>
    <t>Event 22</t>
  </si>
  <si>
    <t>Event 21</t>
  </si>
  <si>
    <t>Event 20</t>
  </si>
  <si>
    <t>Event 19</t>
  </si>
  <si>
    <t>Event 18</t>
  </si>
  <si>
    <t>Event 17</t>
  </si>
  <si>
    <t>Event 16</t>
  </si>
  <si>
    <t>Event 15</t>
  </si>
  <si>
    <t>Event 14</t>
  </si>
  <si>
    <t>Event 13</t>
  </si>
  <si>
    <t>Event 12</t>
  </si>
  <si>
    <t>Event 10</t>
  </si>
  <si>
    <t>Event 9</t>
  </si>
  <si>
    <t>Event 8</t>
  </si>
  <si>
    <t>Event 6</t>
  </si>
  <si>
    <t>Event 5</t>
  </si>
  <si>
    <t>Event 4</t>
  </si>
  <si>
    <t>Event 3</t>
  </si>
  <si>
    <t>Event 2</t>
  </si>
  <si>
    <t>13.15.00</t>
  </si>
  <si>
    <t>Event 1</t>
  </si>
  <si>
    <t>Total Event Volume (in)</t>
  </si>
  <si>
    <t>Highest Event Intensity - 15min (in/hr)</t>
  </si>
  <si>
    <t>Event End Time (AM/PM)</t>
  </si>
  <si>
    <t>Event Duration (hrs)</t>
  </si>
  <si>
    <t>Event Start Time (AM/PM)</t>
  </si>
  <si>
    <t>Date</t>
  </si>
  <si>
    <t>Event Number</t>
  </si>
  <si>
    <t>TABLE 6m: RAINFALL SUMMARY FOR THE REPORTING YEAR, GAUGE 43D, PALOS VERDES FIRE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</si>
</sst>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[$-409]h:mm\ AM/PM;@"/>
  </numFmts>
  <fonts count="37" x14ac:knownFonts="1">
    <font>
      <sz val="10"/>
      <name val="Tahom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Tahoma"/>
      <family val="2"/>
    </font>
    <font>
      <sz val="9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sz val="10"/>
      <color rgb="FF0000FF"/>
      <name val="Tahoma"/>
      <family val="2"/>
    </font>
    <font>
      <sz val="9"/>
      <name val="Times New Roman"/>
      <family val="1"/>
    </font>
    <font>
      <sz val="10"/>
      <color rgb="FFFF0000"/>
      <name val="Arial"/>
      <family val="2"/>
    </font>
    <font>
      <sz val="10"/>
      <color rgb="FFFF0000"/>
      <name val="Tahoma"/>
      <family val="2"/>
    </font>
    <font>
      <b/>
      <sz val="10"/>
      <color rgb="FFFF0000"/>
      <name val="Tahoma"/>
      <family val="2"/>
    </font>
    <font>
      <vertAlign val="superscript"/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</font>
    <font>
      <b/>
      <sz val="10"/>
      <name val="Arial"/>
      <family val="2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9"/>
      <color rgb="FFFF0000"/>
      <name val="Tahoma"/>
      <family val="2"/>
    </font>
    <font>
      <vertAlign val="superscript"/>
      <sz val="10"/>
      <name val="Calibri"/>
      <family val="2"/>
      <scheme val="minor"/>
    </font>
    <font>
      <b/>
      <sz val="9"/>
      <name val="Arial"/>
      <family val="2"/>
    </font>
    <font>
      <b/>
      <sz val="9"/>
      <name val="Tahoma"/>
      <family val="2"/>
    </font>
    <font>
      <b/>
      <vertAlign val="superscript"/>
      <sz val="10"/>
      <name val="Calibri"/>
      <family val="2"/>
      <scheme val="minor"/>
    </font>
    <font>
      <b/>
      <vertAlign val="subscript"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9">
    <xf numFmtId="0" fontId="0" fillId="0" borderId="0"/>
    <xf numFmtId="0" fontId="3" fillId="0" borderId="0" applyNumberFormat="0" applyBorder="0" applyAlignment="0"/>
    <xf numFmtId="0" fontId="3" fillId="0" borderId="0" applyBorder="0"/>
    <xf numFmtId="0" fontId="3" fillId="0" borderId="0" applyBorder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26" fillId="5" borderId="0" applyNumberFormat="0" applyBorder="0" applyAlignment="0" applyProtection="0"/>
    <xf numFmtId="0" fontId="1" fillId="0" borderId="0"/>
  </cellStyleXfs>
  <cellXfs count="597">
    <xf numFmtId="0" fontId="0" fillId="0" borderId="0" xfId="0"/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7" fillId="0" borderId="0" xfId="0" applyFont="1"/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4" fillId="0" borderId="0" xfId="0" applyFont="1" applyFill="1"/>
    <xf numFmtId="0" fontId="6" fillId="0" borderId="0" xfId="0" applyFont="1"/>
    <xf numFmtId="49" fontId="9" fillId="0" borderId="50" xfId="3" applyNumberFormat="1" applyFont="1" applyBorder="1" applyAlignment="1">
      <alignment vertical="top"/>
    </xf>
    <xf numFmtId="164" fontId="9" fillId="0" borderId="42" xfId="0" applyNumberFormat="1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164" fontId="9" fillId="0" borderId="42" xfId="2" applyNumberFormat="1" applyFont="1" applyFill="1" applyBorder="1" applyAlignment="1">
      <alignment horizontal="center" vertical="center"/>
    </xf>
    <xf numFmtId="49" fontId="9" fillId="0" borderId="28" xfId="3" applyNumberFormat="1" applyFont="1" applyBorder="1" applyAlignment="1">
      <alignment vertical="top"/>
    </xf>
    <xf numFmtId="164" fontId="9" fillId="0" borderId="24" xfId="2" applyNumberFormat="1" applyFont="1" applyFill="1" applyBorder="1" applyAlignment="1">
      <alignment horizontal="center" vertical="center"/>
    </xf>
    <xf numFmtId="49" fontId="9" fillId="0" borderId="22" xfId="3" applyNumberFormat="1" applyFont="1" applyBorder="1" applyAlignment="1">
      <alignment vertical="top"/>
    </xf>
    <xf numFmtId="164" fontId="9" fillId="0" borderId="23" xfId="2" applyNumberFormat="1" applyFont="1" applyFill="1" applyBorder="1" applyAlignment="1">
      <alignment horizontal="center" vertical="center"/>
    </xf>
    <xf numFmtId="49" fontId="9" fillId="0" borderId="16" xfId="3" applyNumberFormat="1" applyFont="1" applyBorder="1" applyAlignment="1">
      <alignment vertical="top"/>
    </xf>
    <xf numFmtId="164" fontId="9" fillId="0" borderId="17" xfId="0" applyNumberFormat="1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164" fontId="9" fillId="0" borderId="18" xfId="0" applyNumberFormat="1" applyFont="1" applyFill="1" applyBorder="1" applyAlignment="1">
      <alignment horizontal="center" vertical="center"/>
    </xf>
    <xf numFmtId="49" fontId="9" fillId="0" borderId="44" xfId="3" applyNumberFormat="1" applyFont="1" applyBorder="1" applyAlignment="1">
      <alignment vertical="top"/>
    </xf>
    <xf numFmtId="164" fontId="9" fillId="0" borderId="43" xfId="2" applyNumberFormat="1" applyFont="1" applyFill="1" applyBorder="1" applyAlignment="1">
      <alignment horizontal="center" vertical="center"/>
    </xf>
    <xf numFmtId="49" fontId="9" fillId="0" borderId="9" xfId="3" applyNumberFormat="1" applyFont="1" applyBorder="1" applyAlignment="1">
      <alignment vertical="top"/>
    </xf>
    <xf numFmtId="164" fontId="9" fillId="0" borderId="52" xfId="0" applyNumberFormat="1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164" fontId="9" fillId="0" borderId="11" xfId="2" applyNumberFormat="1" applyFont="1" applyFill="1" applyBorder="1" applyAlignment="1">
      <alignment horizontal="center" vertical="center"/>
    </xf>
    <xf numFmtId="49" fontId="9" fillId="0" borderId="53" xfId="3" applyNumberFormat="1" applyFont="1" applyBorder="1" applyAlignment="1">
      <alignment vertical="top"/>
    </xf>
    <xf numFmtId="164" fontId="9" fillId="0" borderId="23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164" fontId="9" fillId="0" borderId="18" xfId="2" applyNumberFormat="1" applyFont="1" applyFill="1" applyBorder="1" applyAlignment="1">
      <alignment horizontal="center" vertical="center"/>
    </xf>
    <xf numFmtId="164" fontId="9" fillId="0" borderId="24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12" fillId="0" borderId="0" xfId="0" applyFont="1" applyBorder="1"/>
    <xf numFmtId="49" fontId="9" fillId="0" borderId="0" xfId="3" applyNumberFormat="1" applyFont="1" applyBorder="1" applyAlignment="1">
      <alignment vertical="top"/>
    </xf>
    <xf numFmtId="2" fontId="9" fillId="0" borderId="2" xfId="2" applyNumberFormat="1" applyFont="1" applyFill="1" applyBorder="1" applyAlignment="1">
      <alignment horizontal="center" vertical="center"/>
    </xf>
    <xf numFmtId="49" fontId="9" fillId="0" borderId="38" xfId="2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/>
    <xf numFmtId="2" fontId="9" fillId="0" borderId="36" xfId="2" applyNumberFormat="1" applyFont="1" applyFill="1" applyBorder="1" applyAlignment="1">
      <alignment horizontal="center" vertical="center"/>
    </xf>
    <xf numFmtId="49" fontId="9" fillId="0" borderId="37" xfId="2" applyNumberFormat="1" applyFont="1" applyFill="1" applyBorder="1" applyAlignment="1">
      <alignment horizontal="center" vertical="center"/>
    </xf>
    <xf numFmtId="49" fontId="10" fillId="0" borderId="0" xfId="3" applyNumberFormat="1" applyFont="1" applyBorder="1" applyAlignment="1">
      <alignment horizontal="center" vertical="center"/>
    </xf>
    <xf numFmtId="2" fontId="9" fillId="0" borderId="0" xfId="2" applyNumberFormat="1" applyFont="1" applyFill="1" applyBorder="1" applyAlignment="1">
      <alignment horizontal="center" vertical="center"/>
    </xf>
    <xf numFmtId="49" fontId="9" fillId="0" borderId="0" xfId="2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49" fontId="9" fillId="2" borderId="0" xfId="3" applyNumberFormat="1" applyFont="1" applyFill="1" applyBorder="1" applyAlignment="1">
      <alignment vertical="top"/>
    </xf>
    <xf numFmtId="2" fontId="9" fillId="2" borderId="0" xfId="2" applyNumberFormat="1" applyFont="1" applyFill="1" applyBorder="1" applyAlignment="1">
      <alignment horizontal="center" vertical="top"/>
    </xf>
    <xf numFmtId="49" fontId="9" fillId="2" borderId="0" xfId="2" applyNumberFormat="1" applyFont="1" applyFill="1" applyBorder="1" applyAlignment="1">
      <alignment horizontal="center" vertical="top"/>
    </xf>
    <xf numFmtId="0" fontId="9" fillId="2" borderId="0" xfId="0" applyFont="1" applyFill="1"/>
    <xf numFmtId="2" fontId="9" fillId="0" borderId="0" xfId="2" applyNumberFormat="1" applyFont="1" applyBorder="1" applyAlignment="1">
      <alignment horizontal="center" vertical="top"/>
    </xf>
    <xf numFmtId="49" fontId="9" fillId="0" borderId="0" xfId="2" applyNumberFormat="1" applyFont="1" applyBorder="1" applyAlignment="1">
      <alignment horizontal="center" vertical="top"/>
    </xf>
    <xf numFmtId="2" fontId="8" fillId="2" borderId="0" xfId="2" applyNumberFormat="1" applyFont="1" applyFill="1" applyBorder="1" applyAlignment="1">
      <alignment horizontal="center" vertical="top"/>
    </xf>
    <xf numFmtId="0" fontId="9" fillId="0" borderId="0" xfId="0" applyFont="1" applyFill="1" applyAlignment="1"/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9" fillId="2" borderId="0" xfId="0" applyFont="1" applyFill="1" applyBorder="1"/>
    <xf numFmtId="49" fontId="9" fillId="0" borderId="0" xfId="3" applyNumberFormat="1" applyFont="1" applyFill="1" applyBorder="1" applyAlignment="1">
      <alignment vertical="top"/>
    </xf>
    <xf numFmtId="2" fontId="9" fillId="0" borderId="0" xfId="2" applyNumberFormat="1" applyFont="1" applyFill="1" applyBorder="1" applyAlignment="1">
      <alignment horizontal="center" vertical="top"/>
    </xf>
    <xf numFmtId="49" fontId="9" fillId="0" borderId="0" xfId="2" applyNumberFormat="1" applyFont="1" applyFill="1" applyBorder="1" applyAlignment="1">
      <alignment horizontal="center" vertical="top"/>
    </xf>
    <xf numFmtId="0" fontId="10" fillId="0" borderId="0" xfId="0" applyFont="1" applyBorder="1"/>
    <xf numFmtId="0" fontId="10" fillId="2" borderId="0" xfId="0" applyFont="1" applyFill="1" applyBorder="1"/>
    <xf numFmtId="0" fontId="10" fillId="3" borderId="11" xfId="1" applyNumberFormat="1" applyFont="1" applyFill="1" applyBorder="1" applyAlignment="1">
      <alignment horizontal="center" wrapText="1"/>
    </xf>
    <xf numFmtId="0" fontId="10" fillId="3" borderId="12" xfId="1" applyNumberFormat="1" applyFont="1" applyFill="1" applyBorder="1" applyAlignment="1">
      <alignment horizontal="center" wrapText="1"/>
    </xf>
    <xf numFmtId="0" fontId="10" fillId="3" borderId="13" xfId="1" applyNumberFormat="1" applyFont="1" applyFill="1" applyBorder="1" applyAlignment="1">
      <alignment horizontal="center" wrapText="1"/>
    </xf>
    <xf numFmtId="0" fontId="10" fillId="3" borderId="4" xfId="1" applyNumberFormat="1" applyFont="1" applyFill="1" applyBorder="1" applyAlignment="1">
      <alignment horizontal="center" wrapText="1"/>
    </xf>
    <xf numFmtId="0" fontId="10" fillId="3" borderId="6" xfId="1" applyNumberFormat="1" applyFont="1" applyFill="1" applyBorder="1" applyAlignment="1">
      <alignment horizontal="center" wrapText="1"/>
    </xf>
    <xf numFmtId="0" fontId="10" fillId="3" borderId="14" xfId="1" applyNumberFormat="1" applyFont="1" applyFill="1" applyBorder="1" applyAlignment="1">
      <alignment horizontal="center" wrapText="1"/>
    </xf>
    <xf numFmtId="0" fontId="17" fillId="0" borderId="0" xfId="0" applyFont="1"/>
    <xf numFmtId="0" fontId="5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18" fillId="0" borderId="0" xfId="0" applyFont="1"/>
    <xf numFmtId="0" fontId="9" fillId="2" borderId="0" xfId="0" applyFont="1" applyFill="1" applyAlignment="1"/>
    <xf numFmtId="0" fontId="9" fillId="0" borderId="0" xfId="0" applyFont="1" applyAlignment="1"/>
    <xf numFmtId="0" fontId="9" fillId="0" borderId="0" xfId="5" applyFont="1"/>
    <xf numFmtId="0" fontId="19" fillId="4" borderId="0" xfId="0" applyFont="1" applyFill="1"/>
    <xf numFmtId="0" fontId="19" fillId="2" borderId="0" xfId="0" applyFont="1" applyFill="1"/>
    <xf numFmtId="0" fontId="20" fillId="2" borderId="0" xfId="0" applyFont="1" applyFill="1"/>
    <xf numFmtId="0" fontId="4" fillId="4" borderId="0" xfId="0" applyFont="1" applyFill="1"/>
    <xf numFmtId="0" fontId="4" fillId="2" borderId="0" xfId="0" applyFont="1" applyFill="1"/>
    <xf numFmtId="0" fontId="0" fillId="2" borderId="0" xfId="0" applyFill="1"/>
    <xf numFmtId="0" fontId="9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/>
    <xf numFmtId="0" fontId="3" fillId="2" borderId="0" xfId="0" applyFont="1" applyFill="1"/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left" indent="2"/>
    </xf>
    <xf numFmtId="0" fontId="21" fillId="2" borderId="0" xfId="0" applyFont="1" applyFill="1"/>
    <xf numFmtId="0" fontId="20" fillId="2" borderId="0" xfId="0" applyFont="1" applyFill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/>
    <xf numFmtId="0" fontId="9" fillId="0" borderId="0" xfId="0" applyFont="1" applyFill="1" applyBorder="1" applyAlignment="1">
      <alignment horizontal="center" vertical="top"/>
    </xf>
    <xf numFmtId="1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Alignment="1"/>
    <xf numFmtId="164" fontId="9" fillId="0" borderId="43" xfId="2" applyNumberFormat="1" applyFont="1" applyFill="1" applyBorder="1" applyAlignment="1">
      <alignment horizontal="center" vertical="top"/>
    </xf>
    <xf numFmtId="164" fontId="9" fillId="0" borderId="43" xfId="2" quotePrefix="1" applyNumberFormat="1" applyFont="1" applyFill="1" applyBorder="1" applyAlignment="1">
      <alignment horizontal="center" vertical="top"/>
    </xf>
    <xf numFmtId="49" fontId="9" fillId="0" borderId="64" xfId="3" applyNumberFormat="1" applyFont="1" applyFill="1" applyBorder="1" applyAlignment="1">
      <alignment vertical="top"/>
    </xf>
    <xf numFmtId="164" fontId="9" fillId="0" borderId="17" xfId="2" applyNumberFormat="1" applyFont="1" applyFill="1" applyBorder="1" applyAlignment="1">
      <alignment horizontal="center" vertical="top"/>
    </xf>
    <xf numFmtId="164" fontId="9" fillId="0" borderId="17" xfId="2" quotePrefix="1" applyNumberFormat="1" applyFont="1" applyFill="1" applyBorder="1" applyAlignment="1">
      <alignment horizontal="center" vertical="top"/>
    </xf>
    <xf numFmtId="49" fontId="9" fillId="0" borderId="50" xfId="3" applyNumberFormat="1" applyFont="1" applyFill="1" applyBorder="1" applyAlignment="1">
      <alignment vertical="top"/>
    </xf>
    <xf numFmtId="164" fontId="9" fillId="0" borderId="23" xfId="2" applyNumberFormat="1" applyFont="1" applyFill="1" applyBorder="1" applyAlignment="1">
      <alignment horizontal="center" vertical="top"/>
    </xf>
    <xf numFmtId="49" fontId="9" fillId="0" borderId="65" xfId="3" applyNumberFormat="1" applyFont="1" applyFill="1" applyBorder="1" applyAlignment="1">
      <alignment vertical="top"/>
    </xf>
    <xf numFmtId="2" fontId="9" fillId="0" borderId="23" xfId="2" applyNumberFormat="1" applyFont="1" applyFill="1" applyBorder="1" applyAlignment="1">
      <alignment horizontal="center" vertical="top"/>
    </xf>
    <xf numFmtId="2" fontId="9" fillId="0" borderId="17" xfId="2" applyNumberFormat="1" applyFont="1" applyFill="1" applyBorder="1" applyAlignment="1">
      <alignment horizontal="center" vertical="top"/>
    </xf>
    <xf numFmtId="165" fontId="9" fillId="0" borderId="23" xfId="2" applyNumberFormat="1" applyFont="1" applyFill="1" applyBorder="1" applyAlignment="1">
      <alignment horizontal="center" vertical="top"/>
    </xf>
    <xf numFmtId="165" fontId="9" fillId="0" borderId="17" xfId="2" applyNumberFormat="1" applyFont="1" applyFill="1" applyBorder="1" applyAlignment="1">
      <alignment horizontal="center" vertical="top"/>
    </xf>
    <xf numFmtId="164" fontId="9" fillId="0" borderId="1" xfId="2" applyNumberFormat="1" applyFont="1" applyFill="1" applyBorder="1" applyAlignment="1">
      <alignment horizontal="center" vertical="top"/>
    </xf>
    <xf numFmtId="164" fontId="9" fillId="0" borderId="42" xfId="2" applyNumberFormat="1" applyFont="1" applyFill="1" applyBorder="1" applyAlignment="1">
      <alignment horizontal="center" vertical="top"/>
    </xf>
    <xf numFmtId="0" fontId="9" fillId="0" borderId="40" xfId="0" applyFont="1" applyFill="1" applyBorder="1" applyAlignment="1">
      <alignment horizontal="left" vertical="top"/>
    </xf>
    <xf numFmtId="1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6" xfId="3" applyNumberFormat="1" applyFont="1" applyFill="1" applyBorder="1" applyAlignment="1">
      <alignment vertical="top"/>
    </xf>
    <xf numFmtId="164" fontId="4" fillId="0" borderId="17" xfId="2" applyNumberFormat="1" applyFont="1" applyFill="1" applyBorder="1" applyAlignment="1">
      <alignment horizontal="center" vertical="top"/>
    </xf>
    <xf numFmtId="164" fontId="4" fillId="0" borderId="1" xfId="2" applyNumberFormat="1" applyFont="1" applyFill="1" applyBorder="1" applyAlignment="1">
      <alignment horizontal="center" vertical="top"/>
    </xf>
    <xf numFmtId="164" fontId="4" fillId="0" borderId="1" xfId="2" quotePrefix="1" applyNumberFormat="1" applyFont="1" applyFill="1" applyBorder="1" applyAlignment="1">
      <alignment horizontal="center" vertical="top"/>
    </xf>
    <xf numFmtId="164" fontId="4" fillId="0" borderId="17" xfId="2" quotePrefix="1" applyNumberFormat="1" applyFont="1" applyFill="1" applyBorder="1" applyAlignment="1">
      <alignment horizontal="center" vertical="top"/>
    </xf>
    <xf numFmtId="0" fontId="10" fillId="3" borderId="69" xfId="1" applyNumberFormat="1" applyFont="1" applyFill="1" applyBorder="1" applyAlignment="1">
      <alignment horizontal="center" wrapText="1"/>
    </xf>
    <xf numFmtId="0" fontId="10" fillId="3" borderId="7" xfId="1" applyNumberFormat="1" applyFont="1" applyFill="1" applyBorder="1" applyAlignment="1">
      <alignment horizontal="center" wrapText="1"/>
    </xf>
    <xf numFmtId="0" fontId="2" fillId="0" borderId="0" xfId="6"/>
    <xf numFmtId="0" fontId="9" fillId="0" borderId="0" xfId="6" applyFont="1" applyAlignment="1">
      <alignment horizontal="center"/>
    </xf>
    <xf numFmtId="0" fontId="9" fillId="0" borderId="0" xfId="6" applyFont="1" applyAlignment="1"/>
    <xf numFmtId="0" fontId="9" fillId="0" borderId="0" xfId="6" applyFont="1"/>
    <xf numFmtId="0" fontId="9" fillId="0" borderId="0" xfId="6" applyFont="1" applyBorder="1" applyAlignment="1"/>
    <xf numFmtId="0" fontId="12" fillId="0" borderId="0" xfId="6" applyFont="1" applyBorder="1"/>
    <xf numFmtId="0" fontId="5" fillId="0" borderId="0" xfId="6" applyFont="1" applyAlignment="1">
      <alignment horizontal="center"/>
    </xf>
    <xf numFmtId="0" fontId="5" fillId="0" borderId="0" xfId="6" applyFont="1" applyAlignment="1"/>
    <xf numFmtId="0" fontId="5" fillId="0" borderId="0" xfId="6" applyFont="1"/>
    <xf numFmtId="1" fontId="9" fillId="0" borderId="73" xfId="2" applyNumberFormat="1" applyFont="1" applyFill="1" applyBorder="1" applyAlignment="1">
      <alignment horizontal="center" vertical="center"/>
    </xf>
    <xf numFmtId="1" fontId="9" fillId="0" borderId="43" xfId="2" applyNumberFormat="1" applyFont="1" applyFill="1" applyBorder="1" applyAlignment="1">
      <alignment horizontal="center" vertical="center"/>
    </xf>
    <xf numFmtId="49" fontId="9" fillId="0" borderId="44" xfId="3" applyNumberFormat="1" applyFont="1" applyBorder="1" applyAlignment="1">
      <alignment vertical="center"/>
    </xf>
    <xf numFmtId="1" fontId="9" fillId="0" borderId="74" xfId="2" applyNumberFormat="1" applyFont="1" applyFill="1" applyBorder="1" applyAlignment="1">
      <alignment horizontal="center" vertical="center"/>
    </xf>
    <xf numFmtId="1" fontId="9" fillId="0" borderId="17" xfId="2" applyNumberFormat="1" applyFont="1" applyFill="1" applyBorder="1" applyAlignment="1">
      <alignment horizontal="center" vertical="center"/>
    </xf>
    <xf numFmtId="49" fontId="9" fillId="0" borderId="16" xfId="3" applyNumberFormat="1" applyFont="1" applyBorder="1" applyAlignment="1">
      <alignment vertical="center"/>
    </xf>
    <xf numFmtId="3" fontId="9" fillId="0" borderId="75" xfId="2" applyNumberFormat="1" applyFont="1" applyFill="1" applyBorder="1" applyAlignment="1">
      <alignment horizontal="center" vertical="center"/>
    </xf>
    <xf numFmtId="1" fontId="9" fillId="0" borderId="23" xfId="2" applyNumberFormat="1" applyFont="1" applyFill="1" applyBorder="1" applyAlignment="1">
      <alignment horizontal="center" vertical="center"/>
    </xf>
    <xf numFmtId="49" fontId="9" fillId="0" borderId="22" xfId="3" applyNumberFormat="1" applyFont="1" applyBorder="1" applyAlignment="1">
      <alignment vertical="center"/>
    </xf>
    <xf numFmtId="3" fontId="9" fillId="0" borderId="76" xfId="2" applyNumberFormat="1" applyFont="1" applyFill="1" applyBorder="1" applyAlignment="1">
      <alignment horizontal="center" vertical="center"/>
    </xf>
    <xf numFmtId="1" fontId="9" fillId="0" borderId="77" xfId="2" applyNumberFormat="1" applyFont="1" applyFill="1" applyBorder="1" applyAlignment="1">
      <alignment horizontal="center" vertical="center"/>
    </xf>
    <xf numFmtId="49" fontId="9" fillId="0" borderId="78" xfId="3" applyNumberFormat="1" applyFont="1" applyBorder="1" applyAlignment="1">
      <alignment vertical="center"/>
    </xf>
    <xf numFmtId="0" fontId="12" fillId="0" borderId="0" xfId="0" applyFont="1"/>
    <xf numFmtId="2" fontId="0" fillId="0" borderId="0" xfId="0" applyNumberFormat="1"/>
    <xf numFmtId="0" fontId="5" fillId="0" borderId="75" xfId="2" applyNumberFormat="1" applyFont="1" applyFill="1" applyBorder="1" applyAlignment="1">
      <alignment horizontal="center" vertical="top"/>
    </xf>
    <xf numFmtId="3" fontId="9" fillId="2" borderId="81" xfId="2" applyNumberFormat="1" applyFont="1" applyFill="1" applyBorder="1" applyAlignment="1">
      <alignment horizontal="center" vertical="center"/>
    </xf>
    <xf numFmtId="3" fontId="9" fillId="2" borderId="43" xfId="2" applyNumberFormat="1" applyFont="1" applyFill="1" applyBorder="1" applyAlignment="1">
      <alignment horizontal="center" vertical="center"/>
    </xf>
    <xf numFmtId="1" fontId="9" fillId="2" borderId="43" xfId="2" applyNumberFormat="1" applyFont="1" applyFill="1" applyBorder="1" applyAlignment="1">
      <alignment horizontal="center" vertical="center"/>
    </xf>
    <xf numFmtId="164" fontId="9" fillId="2" borderId="43" xfId="2" applyNumberFormat="1" applyFont="1" applyFill="1" applyBorder="1" applyAlignment="1">
      <alignment horizontal="center" vertical="center"/>
    </xf>
    <xf numFmtId="0" fontId="5" fillId="0" borderId="82" xfId="2" applyNumberFormat="1" applyFont="1" applyFill="1" applyBorder="1" applyAlignment="1">
      <alignment horizontal="center" vertical="top"/>
    </xf>
    <xf numFmtId="3" fontId="9" fillId="2" borderId="67" xfId="2" applyNumberFormat="1" applyFont="1" applyFill="1" applyBorder="1" applyAlignment="1">
      <alignment horizontal="center" vertical="center"/>
    </xf>
    <xf numFmtId="3" fontId="9" fillId="2" borderId="17" xfId="2" applyNumberFormat="1" applyFont="1" applyFill="1" applyBorder="1" applyAlignment="1">
      <alignment horizontal="center" vertical="center"/>
    </xf>
    <xf numFmtId="1" fontId="9" fillId="2" borderId="17" xfId="2" applyNumberFormat="1" applyFont="1" applyFill="1" applyBorder="1" applyAlignment="1">
      <alignment horizontal="center" vertical="center"/>
    </xf>
    <xf numFmtId="164" fontId="9" fillId="2" borderId="17" xfId="2" applyNumberFormat="1" applyFont="1" applyFill="1" applyBorder="1" applyAlignment="1">
      <alignment horizontal="center" vertical="center"/>
    </xf>
    <xf numFmtId="3" fontId="9" fillId="2" borderId="66" xfId="2" applyNumberFormat="1" applyFont="1" applyFill="1" applyBorder="1" applyAlignment="1">
      <alignment horizontal="center" vertical="center"/>
    </xf>
    <xf numFmtId="3" fontId="9" fillId="2" borderId="23" xfId="2" applyNumberFormat="1" applyFont="1" applyFill="1" applyBorder="1" applyAlignment="1">
      <alignment horizontal="center" vertical="center"/>
    </xf>
    <xf numFmtId="1" fontId="9" fillId="2" borderId="23" xfId="2" applyNumberFormat="1" applyFont="1" applyFill="1" applyBorder="1" applyAlignment="1">
      <alignment horizontal="center" vertical="center"/>
    </xf>
    <xf numFmtId="164" fontId="9" fillId="2" borderId="23" xfId="2" applyNumberFormat="1" applyFont="1" applyFill="1" applyBorder="1" applyAlignment="1">
      <alignment horizontal="center" vertical="center"/>
    </xf>
    <xf numFmtId="0" fontId="24" fillId="0" borderId="83" xfId="1" applyNumberFormat="1" applyFont="1" applyBorder="1" applyAlignment="1">
      <alignment horizontal="center" wrapText="1"/>
    </xf>
    <xf numFmtId="0" fontId="24" fillId="0" borderId="84" xfId="1" applyNumberFormat="1" applyFont="1" applyBorder="1" applyAlignment="1">
      <alignment horizontal="center" wrapText="1"/>
    </xf>
    <xf numFmtId="0" fontId="24" fillId="0" borderId="85" xfId="1" applyNumberFormat="1" applyFont="1" applyBorder="1" applyAlignment="1">
      <alignment wrapText="1"/>
    </xf>
    <xf numFmtId="0" fontId="10" fillId="3" borderId="40" xfId="1" applyNumberFormat="1" applyFont="1" applyFill="1" applyBorder="1" applyAlignment="1">
      <alignment horizontal="center" vertical="center" wrapText="1"/>
    </xf>
    <xf numFmtId="0" fontId="10" fillId="3" borderId="4" xfId="1" applyNumberFormat="1" applyFont="1" applyFill="1" applyBorder="1" applyAlignment="1">
      <alignment horizontal="center" vertical="center" wrapText="1"/>
    </xf>
    <xf numFmtId="0" fontId="10" fillId="3" borderId="14" xfId="1" applyNumberFormat="1" applyFont="1" applyFill="1" applyBorder="1" applyAlignment="1">
      <alignment horizontal="center" vertical="center" wrapText="1"/>
    </xf>
    <xf numFmtId="49" fontId="9" fillId="0" borderId="36" xfId="3" applyNumberFormat="1" applyFont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14" fontId="9" fillId="0" borderId="2" xfId="0" applyNumberFormat="1" applyFont="1" applyFill="1" applyBorder="1" applyAlignment="1">
      <alignment horizontal="center" vertical="center" wrapText="1"/>
    </xf>
    <xf numFmtId="2" fontId="9" fillId="0" borderId="39" xfId="0" quotePrefix="1" applyNumberFormat="1" applyFont="1" applyFill="1" applyBorder="1" applyAlignment="1">
      <alignment horizontal="center" vertical="center"/>
    </xf>
    <xf numFmtId="2" fontId="9" fillId="0" borderId="15" xfId="0" quotePrefix="1" applyNumberFormat="1" applyFont="1" applyFill="1" applyBorder="1" applyAlignment="1">
      <alignment horizontal="center" vertical="center"/>
    </xf>
    <xf numFmtId="2" fontId="9" fillId="0" borderId="40" xfId="0" quotePrefix="1" applyNumberFormat="1" applyFont="1" applyFill="1" applyBorder="1" applyAlignment="1">
      <alignment horizontal="center" vertical="center"/>
    </xf>
    <xf numFmtId="2" fontId="9" fillId="0" borderId="39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40" xfId="0" applyNumberFormat="1" applyFont="1" applyFill="1" applyBorder="1" applyAlignment="1">
      <alignment horizontal="center" vertical="center" wrapText="1"/>
    </xf>
    <xf numFmtId="0" fontId="9" fillId="0" borderId="54" xfId="0" applyFont="1" applyBorder="1" applyAlignment="1">
      <alignment horizontal="center" vertical="center"/>
    </xf>
    <xf numFmtId="14" fontId="9" fillId="0" borderId="11" xfId="0" applyNumberFormat="1" applyFont="1" applyFill="1" applyBorder="1" applyAlignment="1">
      <alignment horizontal="center" vertical="center" wrapText="1"/>
    </xf>
    <xf numFmtId="14" fontId="9" fillId="0" borderId="7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20" xfId="0" applyNumberFormat="1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horizontal="center" vertical="center"/>
    </xf>
    <xf numFmtId="2" fontId="9" fillId="0" borderId="11" xfId="0" applyNumberFormat="1" applyFont="1" applyFill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9" fillId="0" borderId="39" xfId="0" applyNumberFormat="1" applyFont="1" applyFill="1" applyBorder="1" applyAlignment="1">
      <alignment horizontal="center" vertical="center"/>
    </xf>
    <xf numFmtId="2" fontId="9" fillId="0" borderId="15" xfId="0" applyNumberFormat="1" applyFont="1" applyFill="1" applyBorder="1" applyAlignment="1">
      <alignment horizontal="center" vertical="center"/>
    </xf>
    <xf numFmtId="2" fontId="9" fillId="0" borderId="40" xfId="0" applyNumberFormat="1" applyFont="1" applyFill="1" applyBorder="1" applyAlignment="1">
      <alignment horizontal="center" vertical="center"/>
    </xf>
    <xf numFmtId="2" fontId="9" fillId="0" borderId="5" xfId="0" quotePrefix="1" applyNumberFormat="1" applyFont="1" applyFill="1" applyBorder="1" applyAlignment="1">
      <alignment horizontal="center" vertical="center"/>
    </xf>
    <xf numFmtId="2" fontId="9" fillId="0" borderId="7" xfId="0" quotePrefix="1" applyNumberFormat="1" applyFont="1" applyFill="1" applyBorder="1" applyAlignment="1">
      <alignment horizontal="center" vertical="center"/>
    </xf>
    <xf numFmtId="2" fontId="9" fillId="0" borderId="1" xfId="0" quotePrefix="1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/>
    </xf>
    <xf numFmtId="2" fontId="9" fillId="0" borderId="49" xfId="0" applyNumberFormat="1" applyFont="1" applyFill="1" applyBorder="1" applyAlignment="1">
      <alignment horizontal="center" vertical="center"/>
    </xf>
    <xf numFmtId="2" fontId="9" fillId="0" borderId="32" xfId="0" applyNumberFormat="1" applyFont="1" applyFill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14" fontId="9" fillId="0" borderId="5" xfId="0" applyNumberFormat="1" applyFont="1" applyFill="1" applyBorder="1" applyAlignment="1">
      <alignment horizontal="center" vertical="center" wrapText="1"/>
    </xf>
    <xf numFmtId="0" fontId="9" fillId="0" borderId="46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14" fontId="9" fillId="0" borderId="32" xfId="0" applyNumberFormat="1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13" fillId="3" borderId="56" xfId="0" applyFont="1" applyFill="1" applyBorder="1" applyAlignment="1">
      <alignment horizontal="center"/>
    </xf>
    <xf numFmtId="0" fontId="13" fillId="3" borderId="57" xfId="0" applyFont="1" applyFill="1" applyBorder="1" applyAlignment="1">
      <alignment horizontal="center"/>
    </xf>
    <xf numFmtId="0" fontId="13" fillId="3" borderId="58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2" fontId="9" fillId="0" borderId="59" xfId="0" applyNumberFormat="1" applyFont="1" applyFill="1" applyBorder="1" applyAlignment="1">
      <alignment horizontal="center" vertical="center"/>
    </xf>
    <xf numFmtId="2" fontId="9" fillId="0" borderId="63" xfId="0" applyNumberFormat="1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2" fontId="9" fillId="0" borderId="7" xfId="2" applyNumberFormat="1" applyFont="1" applyFill="1" applyBorder="1" applyAlignment="1">
      <alignment horizontal="center" vertical="center"/>
    </xf>
    <xf numFmtId="2" fontId="9" fillId="0" borderId="32" xfId="2" applyNumberFormat="1" applyFont="1" applyFill="1" applyBorder="1" applyAlignment="1">
      <alignment horizontal="center" vertical="center"/>
    </xf>
    <xf numFmtId="49" fontId="10" fillId="0" borderId="61" xfId="3" applyNumberFormat="1" applyFont="1" applyBorder="1" applyAlignment="1">
      <alignment horizontal="center" vertical="center"/>
    </xf>
    <xf numFmtId="49" fontId="10" fillId="0" borderId="62" xfId="3" applyNumberFormat="1" applyFont="1" applyBorder="1" applyAlignment="1">
      <alignment horizontal="center" vertical="center"/>
    </xf>
    <xf numFmtId="49" fontId="10" fillId="0" borderId="60" xfId="3" applyNumberFormat="1" applyFont="1" applyBorder="1" applyAlignment="1">
      <alignment horizontal="center" vertical="center"/>
    </xf>
    <xf numFmtId="49" fontId="10" fillId="0" borderId="51" xfId="3" applyNumberFormat="1" applyFont="1" applyBorder="1" applyAlignment="1">
      <alignment horizontal="center" vertical="center"/>
    </xf>
    <xf numFmtId="14" fontId="9" fillId="0" borderId="36" xfId="0" applyNumberFormat="1" applyFont="1" applyFill="1" applyBorder="1" applyAlignment="1">
      <alignment horizontal="center" vertical="center" wrapText="1"/>
    </xf>
    <xf numFmtId="0" fontId="13" fillId="3" borderId="61" xfId="0" applyFont="1" applyFill="1" applyBorder="1" applyAlignment="1">
      <alignment horizontal="center"/>
    </xf>
    <xf numFmtId="0" fontId="13" fillId="3" borderId="72" xfId="0" applyFont="1" applyFill="1" applyBorder="1" applyAlignment="1">
      <alignment horizontal="center"/>
    </xf>
    <xf numFmtId="0" fontId="13" fillId="3" borderId="71" xfId="0" applyFont="1" applyFill="1" applyBorder="1" applyAlignment="1">
      <alignment horizontal="center"/>
    </xf>
    <xf numFmtId="0" fontId="10" fillId="3" borderId="70" xfId="0" applyFont="1" applyFill="1" applyBorder="1" applyAlignment="1">
      <alignment horizontal="center" wrapText="1"/>
    </xf>
    <xf numFmtId="0" fontId="10" fillId="3" borderId="68" xfId="0" applyFont="1" applyFill="1" applyBorder="1" applyAlignment="1">
      <alignment horizontal="center" wrapText="1"/>
    </xf>
    <xf numFmtId="0" fontId="10" fillId="3" borderId="7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15" xfId="1" applyNumberFormat="1" applyFont="1" applyFill="1" applyBorder="1" applyAlignment="1">
      <alignment horizontal="center" wrapText="1"/>
    </xf>
    <xf numFmtId="0" fontId="10" fillId="3" borderId="14" xfId="1" applyNumberFormat="1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63" xfId="0" applyFont="1" applyFill="1" applyBorder="1" applyAlignment="1">
      <alignment horizontal="center" vertical="center"/>
    </xf>
    <xf numFmtId="14" fontId="9" fillId="0" borderId="17" xfId="0" applyNumberFormat="1" applyFont="1" applyFill="1" applyBorder="1" applyAlignment="1">
      <alignment horizontal="center" vertical="center"/>
    </xf>
    <xf numFmtId="14" fontId="9" fillId="0" borderId="23" xfId="0" applyNumberFormat="1" applyFont="1" applyFill="1" applyBorder="1" applyAlignment="1">
      <alignment horizontal="center" vertical="center"/>
    </xf>
    <xf numFmtId="0" fontId="9" fillId="0" borderId="67" xfId="0" applyFont="1" applyFill="1" applyBorder="1" applyAlignment="1">
      <alignment horizontal="center" vertical="top"/>
    </xf>
    <xf numFmtId="0" fontId="9" fillId="0" borderId="66" xfId="0" applyFont="1" applyFill="1" applyBorder="1" applyAlignment="1">
      <alignment horizontal="center" vertical="top"/>
    </xf>
    <xf numFmtId="0" fontId="9" fillId="0" borderId="67" xfId="0" applyFont="1" applyFill="1" applyBorder="1" applyAlignment="1">
      <alignment horizontal="left" vertical="top"/>
    </xf>
    <xf numFmtId="0" fontId="9" fillId="0" borderId="66" xfId="0" applyFont="1" applyFill="1" applyBorder="1" applyAlignment="1">
      <alignment horizontal="left" vertical="top"/>
    </xf>
    <xf numFmtId="14" fontId="9" fillId="0" borderId="5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left" vertical="top"/>
    </xf>
    <xf numFmtId="0" fontId="9" fillId="0" borderId="40" xfId="0" applyFont="1" applyFill="1" applyBorder="1" applyAlignment="1">
      <alignment horizontal="left" vertical="top"/>
    </xf>
    <xf numFmtId="0" fontId="9" fillId="0" borderId="7" xfId="0" applyFont="1" applyFill="1" applyBorder="1" applyAlignment="1">
      <alignment horizontal="center" vertical="center"/>
    </xf>
    <xf numFmtId="14" fontId="9" fillId="0" borderId="7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top"/>
    </xf>
    <xf numFmtId="0" fontId="9" fillId="2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9" fillId="0" borderId="32" xfId="0" applyFont="1" applyFill="1" applyBorder="1" applyAlignment="1">
      <alignment horizontal="center" vertical="center"/>
    </xf>
    <xf numFmtId="14" fontId="9" fillId="0" borderId="32" xfId="0" applyNumberFormat="1" applyFont="1" applyFill="1" applyBorder="1" applyAlignment="1">
      <alignment horizontal="center" vertical="center"/>
    </xf>
    <xf numFmtId="0" fontId="9" fillId="0" borderId="49" xfId="0" applyFont="1" applyFill="1" applyBorder="1" applyAlignment="1">
      <alignment horizontal="left" vertical="top"/>
    </xf>
    <xf numFmtId="0" fontId="23" fillId="3" borderId="61" xfId="6" applyFont="1" applyFill="1" applyBorder="1" applyAlignment="1">
      <alignment horizontal="center"/>
    </xf>
    <xf numFmtId="0" fontId="23" fillId="3" borderId="72" xfId="6" applyFont="1" applyFill="1" applyBorder="1" applyAlignment="1">
      <alignment horizontal="center"/>
    </xf>
    <xf numFmtId="0" fontId="23" fillId="3" borderId="71" xfId="6" applyFont="1" applyFill="1" applyBorder="1" applyAlignment="1">
      <alignment horizontal="center"/>
    </xf>
    <xf numFmtId="0" fontId="10" fillId="3" borderId="80" xfId="6" applyFont="1" applyFill="1" applyBorder="1" applyAlignment="1">
      <alignment horizontal="center" vertical="center" wrapText="1"/>
    </xf>
    <xf numFmtId="0" fontId="10" fillId="3" borderId="8" xfId="6" applyFont="1" applyFill="1" applyBorder="1" applyAlignment="1">
      <alignment horizontal="center" vertical="center" wrapText="1"/>
    </xf>
    <xf numFmtId="0" fontId="10" fillId="3" borderId="5" xfId="6" applyFont="1" applyFill="1" applyBorder="1" applyAlignment="1">
      <alignment horizontal="center" vertical="center" wrapText="1"/>
    </xf>
    <xf numFmtId="0" fontId="10" fillId="3" borderId="4" xfId="6" applyFont="1" applyFill="1" applyBorder="1" applyAlignment="1">
      <alignment horizontal="center" vertical="center" wrapText="1"/>
    </xf>
    <xf numFmtId="0" fontId="10" fillId="3" borderId="7" xfId="6" applyFont="1" applyFill="1" applyBorder="1" applyAlignment="1">
      <alignment horizontal="center" vertical="center" wrapText="1"/>
    </xf>
    <xf numFmtId="0" fontId="10" fillId="3" borderId="79" xfId="6" applyFont="1" applyFill="1" applyBorder="1" applyAlignment="1">
      <alignment horizontal="center" vertical="center" wrapText="1"/>
    </xf>
    <xf numFmtId="0" fontId="10" fillId="3" borderId="3" xfId="6" applyFont="1" applyFill="1" applyBorder="1" applyAlignment="1">
      <alignment horizontal="center" vertical="center" wrapText="1"/>
    </xf>
    <xf numFmtId="0" fontId="10" fillId="3" borderId="7" xfId="1" applyNumberFormat="1" applyFont="1" applyFill="1" applyBorder="1" applyAlignment="1">
      <alignment horizontal="center" vertical="center" wrapText="1"/>
    </xf>
    <xf numFmtId="0" fontId="10" fillId="3" borderId="4" xfId="1" applyNumberFormat="1" applyFont="1" applyFill="1" applyBorder="1" applyAlignment="1">
      <alignment horizontal="center" vertical="center" wrapText="1"/>
    </xf>
    <xf numFmtId="0" fontId="10" fillId="3" borderId="15" xfId="1" applyNumberFormat="1" applyFont="1" applyFill="1" applyBorder="1" applyAlignment="1">
      <alignment horizontal="center" vertical="center" wrapText="1"/>
    </xf>
    <xf numFmtId="0" fontId="10" fillId="3" borderId="14" xfId="1" applyNumberFormat="1" applyFont="1" applyFill="1" applyBorder="1" applyAlignment="1">
      <alignment horizontal="center" vertical="center" wrapText="1"/>
    </xf>
    <xf numFmtId="49" fontId="9" fillId="0" borderId="63" xfId="3" applyNumberFormat="1" applyFont="1" applyBorder="1" applyAlignment="1">
      <alignment horizontal="center" vertical="center"/>
    </xf>
    <xf numFmtId="49" fontId="9" fillId="0" borderId="1" xfId="3" applyNumberFormat="1" applyFont="1" applyBorder="1" applyAlignment="1">
      <alignment horizontal="center" vertical="center"/>
    </xf>
    <xf numFmtId="14" fontId="9" fillId="0" borderId="63" xfId="3" applyNumberFormat="1" applyFont="1" applyFill="1" applyBorder="1" applyAlignment="1">
      <alignment horizontal="center" vertical="center"/>
    </xf>
    <xf numFmtId="14" fontId="9" fillId="0" borderId="1" xfId="3" applyNumberFormat="1" applyFont="1" applyFill="1" applyBorder="1" applyAlignment="1">
      <alignment horizontal="center" vertical="center"/>
    </xf>
    <xf numFmtId="49" fontId="9" fillId="0" borderId="5" xfId="3" applyNumberFormat="1" applyFont="1" applyBorder="1" applyAlignment="1">
      <alignment horizontal="center" vertical="center"/>
    </xf>
    <xf numFmtId="49" fontId="9" fillId="0" borderId="32" xfId="3" applyNumberFormat="1" applyFont="1" applyBorder="1" applyAlignment="1">
      <alignment horizontal="center" vertical="center"/>
    </xf>
    <xf numFmtId="14" fontId="9" fillId="0" borderId="5" xfId="3" applyNumberFormat="1" applyFont="1" applyFill="1" applyBorder="1" applyAlignment="1">
      <alignment horizontal="center" vertical="center"/>
    </xf>
    <xf numFmtId="14" fontId="9" fillId="0" borderId="32" xfId="3" applyNumberFormat="1" applyFont="1" applyFill="1" applyBorder="1" applyAlignment="1">
      <alignment horizontal="center" vertical="center"/>
    </xf>
    <xf numFmtId="0" fontId="25" fillId="3" borderId="72" xfId="0" applyFont="1" applyFill="1" applyBorder="1" applyAlignment="1">
      <alignment horizontal="center"/>
    </xf>
    <xf numFmtId="0" fontId="25" fillId="3" borderId="71" xfId="0" applyFont="1" applyFill="1" applyBorder="1" applyAlignment="1">
      <alignment horizontal="center"/>
    </xf>
    <xf numFmtId="0" fontId="10" fillId="3" borderId="80" xfId="0" applyFont="1" applyFill="1" applyBorder="1" applyAlignment="1">
      <alignment horizont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87" xfId="1" applyNumberFormat="1" applyFont="1" applyFill="1" applyBorder="1" applyAlignment="1">
      <alignment horizontal="center" wrapText="1"/>
    </xf>
    <xf numFmtId="0" fontId="10" fillId="3" borderId="86" xfId="1" applyNumberFormat="1" applyFont="1" applyFill="1" applyBorder="1" applyAlignment="1">
      <alignment horizontal="center" wrapText="1"/>
    </xf>
    <xf numFmtId="0" fontId="10" fillId="3" borderId="39" xfId="1" applyNumberFormat="1" applyFont="1" applyFill="1" applyBorder="1" applyAlignment="1">
      <alignment horizontal="center" vertical="center" wrapText="1"/>
    </xf>
    <xf numFmtId="49" fontId="9" fillId="0" borderId="2" xfId="3" applyNumberFormat="1" applyFont="1" applyBorder="1" applyAlignment="1">
      <alignment horizontal="center" vertical="center"/>
    </xf>
    <xf numFmtId="14" fontId="9" fillId="2" borderId="2" xfId="3" applyNumberFormat="1" applyFont="1" applyFill="1" applyBorder="1" applyAlignment="1">
      <alignment horizontal="center" vertical="center"/>
    </xf>
    <xf numFmtId="49" fontId="9" fillId="0" borderId="36" xfId="3" applyNumberFormat="1" applyFont="1" applyBorder="1" applyAlignment="1">
      <alignment horizontal="center" vertical="center"/>
    </xf>
    <xf numFmtId="14" fontId="9" fillId="2" borderId="1" xfId="3" applyNumberFormat="1" applyFont="1" applyFill="1" applyBorder="1" applyAlignment="1">
      <alignment horizontal="center" vertical="center"/>
    </xf>
    <xf numFmtId="14" fontId="9" fillId="2" borderId="36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49" fontId="28" fillId="0" borderId="0" xfId="2" applyNumberFormat="1" applyFont="1" applyBorder="1" applyAlignment="1">
      <alignment horizontal="center" vertical="top"/>
    </xf>
    <xf numFmtId="2" fontId="28" fillId="0" borderId="0" xfId="2" applyNumberFormat="1" applyFont="1" applyBorder="1" applyAlignment="1">
      <alignment horizontal="center" vertical="top"/>
    </xf>
    <xf numFmtId="49" fontId="28" fillId="0" borderId="0" xfId="3" applyNumberFormat="1" applyFont="1" applyBorder="1" applyAlignment="1">
      <alignment vertical="top"/>
    </xf>
    <xf numFmtId="0" fontId="28" fillId="0" borderId="0" xfId="0" applyFont="1"/>
    <xf numFmtId="0" fontId="28" fillId="0" borderId="0" xfId="0" applyFont="1" applyFill="1" applyAlignment="1">
      <alignment horizontal="left" vertical="center"/>
    </xf>
    <xf numFmtId="0" fontId="28" fillId="0" borderId="0" xfId="0" applyFont="1" applyFill="1" applyAlignment="1">
      <alignment horizontal="left" vertical="center"/>
    </xf>
    <xf numFmtId="0" fontId="28" fillId="0" borderId="0" xfId="0" applyFont="1" applyAlignment="1">
      <alignment horizontal="left"/>
    </xf>
    <xf numFmtId="0" fontId="29" fillId="2" borderId="0" xfId="0" applyFont="1" applyFill="1" applyBorder="1" applyAlignment="1">
      <alignment horizontal="left"/>
    </xf>
    <xf numFmtId="0" fontId="28" fillId="0" borderId="0" xfId="0" applyFont="1" applyFill="1" applyAlignment="1">
      <alignment horizontal="left"/>
    </xf>
    <xf numFmtId="49" fontId="28" fillId="0" borderId="0" xfId="2" applyNumberFormat="1" applyFont="1" applyFill="1" applyBorder="1" applyAlignment="1">
      <alignment horizontal="center" vertical="center"/>
    </xf>
    <xf numFmtId="2" fontId="28" fillId="0" borderId="0" xfId="2" applyNumberFormat="1" applyFont="1" applyFill="1" applyBorder="1" applyAlignment="1">
      <alignment horizontal="center" vertical="center"/>
    </xf>
    <xf numFmtId="49" fontId="29" fillId="0" borderId="0" xfId="3" applyNumberFormat="1" applyFont="1" applyBorder="1" applyAlignment="1">
      <alignment horizontal="center" vertical="center"/>
    </xf>
    <xf numFmtId="0" fontId="30" fillId="0" borderId="0" xfId="0" applyFont="1" applyBorder="1"/>
    <xf numFmtId="0" fontId="29" fillId="0" borderId="0" xfId="0" applyFont="1" applyBorder="1"/>
    <xf numFmtId="49" fontId="28" fillId="0" borderId="37" xfId="2" applyNumberFormat="1" applyFont="1" applyFill="1" applyBorder="1" applyAlignment="1">
      <alignment horizontal="center" vertical="center"/>
    </xf>
    <xf numFmtId="2" fontId="28" fillId="0" borderId="32" xfId="2" applyNumberFormat="1" applyFont="1" applyFill="1" applyBorder="1" applyAlignment="1">
      <alignment horizontal="center" vertical="center"/>
    </xf>
    <xf numFmtId="2" fontId="28" fillId="0" borderId="36" xfId="2" applyNumberFormat="1" applyFont="1" applyFill="1" applyBorder="1" applyAlignment="1">
      <alignment horizontal="center" vertical="center"/>
    </xf>
    <xf numFmtId="49" fontId="29" fillId="0" borderId="36" xfId="3" applyNumberFormat="1" applyFont="1" applyBorder="1" applyAlignment="1">
      <alignment horizontal="center" vertical="center"/>
    </xf>
    <xf numFmtId="49" fontId="29" fillId="0" borderId="88" xfId="3" applyNumberFormat="1" applyFont="1" applyBorder="1" applyAlignment="1">
      <alignment horizontal="center" vertical="center"/>
    </xf>
    <xf numFmtId="0" fontId="28" fillId="0" borderId="0" xfId="0" applyFont="1" applyBorder="1"/>
    <xf numFmtId="49" fontId="28" fillId="0" borderId="38" xfId="2" applyNumberFormat="1" applyFont="1" applyFill="1" applyBorder="1" applyAlignment="1">
      <alignment horizontal="center" vertical="center"/>
    </xf>
    <xf numFmtId="2" fontId="28" fillId="0" borderId="7" xfId="2" applyNumberFormat="1" applyFont="1" applyFill="1" applyBorder="1" applyAlignment="1">
      <alignment horizontal="center" vertical="center"/>
    </xf>
    <xf numFmtId="2" fontId="28" fillId="0" borderId="2" xfId="2" applyNumberFormat="1" applyFont="1" applyFill="1" applyBorder="1" applyAlignment="1">
      <alignment horizontal="center" vertical="center"/>
    </xf>
    <xf numFmtId="0" fontId="28" fillId="0" borderId="89" xfId="0" applyFont="1" applyBorder="1" applyAlignment="1">
      <alignment horizontal="center" vertical="center"/>
    </xf>
    <xf numFmtId="49" fontId="29" fillId="0" borderId="90" xfId="3" applyNumberFormat="1" applyFont="1" applyBorder="1" applyAlignment="1">
      <alignment horizontal="center" vertical="center"/>
    </xf>
    <xf numFmtId="2" fontId="28" fillId="0" borderId="49" xfId="0" applyNumberFormat="1" applyFont="1" applyFill="1" applyBorder="1" applyAlignment="1">
      <alignment horizontal="center" vertical="center"/>
    </xf>
    <xf numFmtId="164" fontId="28" fillId="0" borderId="36" xfId="2" applyNumberFormat="1" applyFont="1" applyFill="1" applyBorder="1" applyAlignment="1">
      <alignment horizontal="center" vertical="center"/>
    </xf>
    <xf numFmtId="2" fontId="28" fillId="0" borderId="32" xfId="0" applyNumberFormat="1" applyFont="1" applyFill="1" applyBorder="1" applyAlignment="1">
      <alignment horizontal="center" vertical="center"/>
    </xf>
    <xf numFmtId="0" fontId="28" fillId="0" borderId="51" xfId="0" applyFont="1" applyFill="1" applyBorder="1" applyAlignment="1">
      <alignment horizontal="center" vertical="center"/>
    </xf>
    <xf numFmtId="0" fontId="28" fillId="0" borderId="91" xfId="0" applyFont="1" applyFill="1" applyBorder="1" applyAlignment="1">
      <alignment horizontal="center" vertical="center"/>
    </xf>
    <xf numFmtId="0" fontId="28" fillId="0" borderId="92" xfId="0" applyFont="1" applyFill="1" applyBorder="1" applyAlignment="1">
      <alignment horizontal="center" vertical="center"/>
    </xf>
    <xf numFmtId="14" fontId="28" fillId="0" borderId="32" xfId="0" applyNumberFormat="1" applyFont="1" applyFill="1" applyBorder="1" applyAlignment="1">
      <alignment horizontal="center" vertical="center" wrapText="1"/>
    </xf>
    <xf numFmtId="49" fontId="28" fillId="0" borderId="88" xfId="3" applyNumberFormat="1" applyFont="1" applyFill="1" applyBorder="1" applyAlignment="1">
      <alignment vertical="top"/>
    </xf>
    <xf numFmtId="0" fontId="29" fillId="0" borderId="93" xfId="0" applyFont="1" applyBorder="1" applyAlignment="1">
      <alignment horizontal="center" vertical="center"/>
    </xf>
    <xf numFmtId="0" fontId="31" fillId="0" borderId="0" xfId="0" applyFont="1" applyFill="1"/>
    <xf numFmtId="2" fontId="28" fillId="0" borderId="15" xfId="0" applyNumberFormat="1" applyFont="1" applyFill="1" applyBorder="1" applyAlignment="1">
      <alignment horizontal="center" vertical="center"/>
    </xf>
    <xf numFmtId="164" fontId="28" fillId="0" borderId="2" xfId="2" applyNumberFormat="1" applyFont="1" applyFill="1" applyBorder="1" applyAlignment="1">
      <alignment horizontal="center" vertical="center"/>
    </xf>
    <xf numFmtId="2" fontId="28" fillId="0" borderId="7" xfId="0" applyNumberFormat="1" applyFont="1" applyFill="1" applyBorder="1" applyAlignment="1">
      <alignment horizontal="center" vertical="center"/>
    </xf>
    <xf numFmtId="0" fontId="28" fillId="0" borderId="89" xfId="0" applyFont="1" applyFill="1" applyBorder="1" applyAlignment="1">
      <alignment horizontal="center" vertical="center"/>
    </xf>
    <xf numFmtId="0" fontId="28" fillId="0" borderId="94" xfId="0" applyFont="1" applyFill="1" applyBorder="1" applyAlignment="1">
      <alignment horizontal="center" vertical="center"/>
    </xf>
    <xf numFmtId="0" fontId="28" fillId="0" borderId="95" xfId="0" applyFont="1" applyFill="1" applyBorder="1" applyAlignment="1">
      <alignment horizontal="center" vertical="center"/>
    </xf>
    <xf numFmtId="14" fontId="28" fillId="0" borderId="7" xfId="0" applyNumberFormat="1" applyFont="1" applyFill="1" applyBorder="1" applyAlignment="1">
      <alignment horizontal="center" vertical="center" wrapText="1"/>
    </xf>
    <xf numFmtId="49" fontId="28" fillId="0" borderId="96" xfId="3" applyNumberFormat="1" applyFont="1" applyFill="1" applyBorder="1" applyAlignment="1">
      <alignment vertical="top"/>
    </xf>
    <xf numFmtId="0" fontId="29" fillId="0" borderId="34" xfId="0" applyFont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0" fontId="28" fillId="0" borderId="2" xfId="0" applyFont="1" applyFill="1" applyBorder="1" applyAlignment="1">
      <alignment horizontal="center" vertical="center"/>
    </xf>
    <xf numFmtId="2" fontId="28" fillId="0" borderId="39" xfId="0" applyNumberFormat="1" applyFont="1" applyFill="1" applyBorder="1" applyAlignment="1">
      <alignment horizontal="center" vertical="center"/>
    </xf>
    <xf numFmtId="2" fontId="28" fillId="0" borderId="5" xfId="0" applyNumberFormat="1" applyFont="1" applyFill="1" applyBorder="1" applyAlignment="1">
      <alignment horizontal="center" vertical="center"/>
    </xf>
    <xf numFmtId="164" fontId="28" fillId="0" borderId="2" xfId="0" applyNumberFormat="1" applyFont="1" applyFill="1" applyBorder="1" applyAlignment="1">
      <alignment horizontal="center" vertical="center"/>
    </xf>
    <xf numFmtId="14" fontId="28" fillId="0" borderId="5" xfId="0" applyNumberFormat="1" applyFont="1" applyFill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/>
    </xf>
    <xf numFmtId="2" fontId="28" fillId="0" borderId="38" xfId="0" applyNumberFormat="1" applyFont="1" applyFill="1" applyBorder="1" applyAlignment="1">
      <alignment horizontal="center" vertical="center"/>
    </xf>
    <xf numFmtId="2" fontId="28" fillId="0" borderId="2" xfId="0" applyNumberFormat="1" applyFont="1" applyFill="1" applyBorder="1" applyAlignment="1">
      <alignment horizontal="center" vertical="center"/>
    </xf>
    <xf numFmtId="14" fontId="28" fillId="0" borderId="2" xfId="0" applyNumberFormat="1" applyFont="1" applyFill="1" applyBorder="1" applyAlignment="1">
      <alignment horizontal="center" vertical="center" wrapText="1"/>
    </xf>
    <xf numFmtId="0" fontId="29" fillId="0" borderId="41" xfId="0" applyFont="1" applyBorder="1" applyAlignment="1">
      <alignment horizontal="center" vertical="center"/>
    </xf>
    <xf numFmtId="2" fontId="28" fillId="0" borderId="2" xfId="0" applyNumberFormat="1" applyFont="1" applyFill="1" applyBorder="1" applyAlignment="1">
      <alignment horizontal="center" vertical="center"/>
    </xf>
    <xf numFmtId="0" fontId="29" fillId="0" borderId="70" xfId="0" applyFont="1" applyBorder="1" applyAlignment="1">
      <alignment horizontal="center" vertical="center"/>
    </xf>
    <xf numFmtId="0" fontId="29" fillId="0" borderId="97" xfId="0" applyFont="1" applyBorder="1" applyAlignment="1">
      <alignment horizontal="center" vertical="center"/>
    </xf>
    <xf numFmtId="0" fontId="29" fillId="0" borderId="98" xfId="0" applyFont="1" applyBorder="1" applyAlignment="1">
      <alignment horizontal="center" vertical="center"/>
    </xf>
    <xf numFmtId="2" fontId="28" fillId="0" borderId="40" xfId="0" applyNumberFormat="1" applyFont="1" applyFill="1" applyBorder="1" applyAlignment="1">
      <alignment horizontal="center" vertical="center"/>
    </xf>
    <xf numFmtId="164" fontId="28" fillId="0" borderId="1" xfId="2" applyNumberFormat="1" applyFont="1" applyFill="1" applyBorder="1" applyAlignment="1">
      <alignment horizontal="center" vertical="center"/>
    </xf>
    <xf numFmtId="2" fontId="28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4" fontId="28" fillId="0" borderId="1" xfId="0" applyNumberFormat="1" applyFont="1" applyFill="1" applyBorder="1" applyAlignment="1">
      <alignment horizontal="center" vertical="center" wrapText="1"/>
    </xf>
    <xf numFmtId="49" fontId="28" fillId="0" borderId="65" xfId="3" applyNumberFormat="1" applyFont="1" applyFill="1" applyBorder="1" applyAlignment="1">
      <alignment vertical="top"/>
    </xf>
    <xf numFmtId="0" fontId="29" fillId="0" borderId="99" xfId="0" applyFont="1" applyBorder="1" applyAlignment="1">
      <alignment horizontal="center" vertical="center"/>
    </xf>
    <xf numFmtId="2" fontId="28" fillId="0" borderId="37" xfId="0" applyNumberFormat="1" applyFont="1" applyFill="1" applyBorder="1" applyAlignment="1">
      <alignment horizontal="center" vertical="center"/>
    </xf>
    <xf numFmtId="2" fontId="28" fillId="0" borderId="36" xfId="0" applyNumberFormat="1" applyFont="1" applyFill="1" applyBorder="1" applyAlignment="1">
      <alignment horizontal="center" vertical="center"/>
    </xf>
    <xf numFmtId="0" fontId="28" fillId="0" borderId="36" xfId="0" applyFont="1" applyFill="1" applyBorder="1" applyAlignment="1">
      <alignment horizontal="center" vertical="center"/>
    </xf>
    <xf numFmtId="14" fontId="28" fillId="0" borderId="36" xfId="0" applyNumberFormat="1" applyFont="1" applyFill="1" applyBorder="1" applyAlignment="1">
      <alignment horizontal="center" vertical="center" wrapText="1"/>
    </xf>
    <xf numFmtId="14" fontId="28" fillId="0" borderId="2" xfId="0" applyNumberFormat="1" applyFont="1" applyFill="1" applyBorder="1" applyAlignment="1">
      <alignment horizontal="center" vertical="center"/>
    </xf>
    <xf numFmtId="0" fontId="29" fillId="0" borderId="35" xfId="0" applyFont="1" applyBorder="1" applyAlignment="1">
      <alignment horizontal="center" vertical="center"/>
    </xf>
    <xf numFmtId="0" fontId="29" fillId="0" borderId="35" xfId="0" applyFont="1" applyFill="1" applyBorder="1" applyAlignment="1">
      <alignment horizontal="center" vertical="center"/>
    </xf>
    <xf numFmtId="0" fontId="29" fillId="0" borderId="34" xfId="0" applyFont="1" applyFill="1" applyBorder="1" applyAlignment="1">
      <alignment horizontal="center" vertical="center"/>
    </xf>
    <xf numFmtId="0" fontId="29" fillId="0" borderId="33" xfId="0" applyFont="1" applyFill="1" applyBorder="1" applyAlignment="1">
      <alignment horizontal="center" vertical="center"/>
    </xf>
    <xf numFmtId="2" fontId="28" fillId="6" borderId="38" xfId="0" applyNumberFormat="1" applyFont="1" applyFill="1" applyBorder="1" applyAlignment="1">
      <alignment horizontal="center" vertical="center"/>
    </xf>
    <xf numFmtId="2" fontId="28" fillId="6" borderId="2" xfId="2" applyNumberFormat="1" applyFont="1" applyFill="1" applyBorder="1" applyAlignment="1">
      <alignment horizontal="center" vertical="center"/>
    </xf>
    <xf numFmtId="2" fontId="28" fillId="6" borderId="2" xfId="0" applyNumberFormat="1" applyFont="1" applyFill="1" applyBorder="1" applyAlignment="1">
      <alignment horizontal="center" vertical="center"/>
    </xf>
    <xf numFmtId="0" fontId="28" fillId="6" borderId="89" xfId="0" applyFont="1" applyFill="1" applyBorder="1" applyAlignment="1">
      <alignment horizontal="center" vertical="center"/>
    </xf>
    <xf numFmtId="0" fontId="28" fillId="6" borderId="94" xfId="0" applyFont="1" applyFill="1" applyBorder="1" applyAlignment="1">
      <alignment horizontal="center" vertical="center"/>
    </xf>
    <xf numFmtId="0" fontId="28" fillId="6" borderId="95" xfId="0" applyFont="1" applyFill="1" applyBorder="1" applyAlignment="1">
      <alignment horizontal="center" vertical="center"/>
    </xf>
    <xf numFmtId="14" fontId="28" fillId="6" borderId="2" xfId="0" applyNumberFormat="1" applyFont="1" applyFill="1" applyBorder="1" applyAlignment="1">
      <alignment horizontal="center" vertical="center"/>
    </xf>
    <xf numFmtId="49" fontId="28" fillId="6" borderId="96" xfId="3" applyNumberFormat="1" applyFont="1" applyFill="1" applyBorder="1" applyAlignment="1">
      <alignment vertical="top"/>
    </xf>
    <xf numFmtId="0" fontId="29" fillId="6" borderId="35" xfId="0" applyFont="1" applyFill="1" applyBorder="1" applyAlignment="1">
      <alignment horizontal="center" vertical="center"/>
    </xf>
    <xf numFmtId="0" fontId="29" fillId="6" borderId="34" xfId="0" applyFont="1" applyFill="1" applyBorder="1" applyAlignment="1">
      <alignment horizontal="center" vertical="center"/>
    </xf>
    <xf numFmtId="164" fontId="28" fillId="6" borderId="2" xfId="2" applyNumberFormat="1" applyFont="1" applyFill="1" applyBorder="1" applyAlignment="1">
      <alignment horizontal="center" vertical="center"/>
    </xf>
    <xf numFmtId="0" fontId="28" fillId="6" borderId="2" xfId="0" applyFont="1" applyFill="1" applyBorder="1" applyAlignment="1">
      <alignment horizontal="center" vertical="center"/>
    </xf>
    <xf numFmtId="164" fontId="28" fillId="6" borderId="2" xfId="0" applyNumberFormat="1" applyFont="1" applyFill="1" applyBorder="1" applyAlignment="1">
      <alignment horizontal="center" vertical="center"/>
    </xf>
    <xf numFmtId="0" fontId="29" fillId="6" borderId="33" xfId="0" applyFont="1" applyFill="1" applyBorder="1" applyAlignment="1">
      <alignment horizontal="center" vertical="center"/>
    </xf>
    <xf numFmtId="0" fontId="28" fillId="6" borderId="2" xfId="0" applyFont="1" applyFill="1" applyBorder="1" applyAlignment="1">
      <alignment horizontal="center" vertical="center"/>
    </xf>
    <xf numFmtId="0" fontId="29" fillId="6" borderId="41" xfId="0" applyFont="1" applyFill="1" applyBorder="1" applyAlignment="1">
      <alignment horizontal="center" vertical="center"/>
    </xf>
    <xf numFmtId="0" fontId="28" fillId="6" borderId="2" xfId="0" applyFont="1" applyFill="1" applyBorder="1" applyAlignment="1">
      <alignment horizontal="center" vertical="center" wrapText="1"/>
    </xf>
    <xf numFmtId="14" fontId="28" fillId="6" borderId="2" xfId="0" applyNumberFormat="1" applyFont="1" applyFill="1" applyBorder="1" applyAlignment="1">
      <alignment horizontal="center" vertical="center" wrapText="1"/>
    </xf>
    <xf numFmtId="2" fontId="28" fillId="6" borderId="40" xfId="0" applyNumberFormat="1" applyFont="1" applyFill="1" applyBorder="1" applyAlignment="1">
      <alignment horizontal="center" vertical="center"/>
    </xf>
    <xf numFmtId="164" fontId="28" fillId="6" borderId="1" xfId="2" applyNumberFormat="1" applyFont="1" applyFill="1" applyBorder="1" applyAlignment="1">
      <alignment horizontal="center" vertical="center"/>
    </xf>
    <xf numFmtId="2" fontId="28" fillId="6" borderId="1" xfId="0" applyNumberFormat="1" applyFont="1" applyFill="1" applyBorder="1" applyAlignment="1">
      <alignment horizontal="center" vertical="center"/>
    </xf>
    <xf numFmtId="2" fontId="28" fillId="6" borderId="1" xfId="2" applyNumberFormat="1" applyFont="1" applyFill="1" applyBorder="1" applyAlignment="1">
      <alignment horizontal="center" vertical="center"/>
    </xf>
    <xf numFmtId="0" fontId="28" fillId="6" borderId="1" xfId="0" applyFont="1" applyFill="1" applyBorder="1" applyAlignment="1">
      <alignment horizontal="center" vertical="center"/>
    </xf>
    <xf numFmtId="14" fontId="28" fillId="6" borderId="1" xfId="0" applyNumberFormat="1" applyFont="1" applyFill="1" applyBorder="1" applyAlignment="1">
      <alignment horizontal="center" vertical="center"/>
    </xf>
    <xf numFmtId="49" fontId="28" fillId="6" borderId="65" xfId="3" applyNumberFormat="1" applyFont="1" applyFill="1" applyBorder="1" applyAlignment="1">
      <alignment vertical="top"/>
    </xf>
    <xf numFmtId="2" fontId="28" fillId="6" borderId="37" xfId="0" applyNumberFormat="1" applyFont="1" applyFill="1" applyBorder="1" applyAlignment="1">
      <alignment horizontal="center" vertical="center"/>
    </xf>
    <xf numFmtId="2" fontId="28" fillId="6" borderId="36" xfId="2" applyNumberFormat="1" applyFont="1" applyFill="1" applyBorder="1" applyAlignment="1">
      <alignment horizontal="center" vertical="center"/>
    </xf>
    <xf numFmtId="2" fontId="28" fillId="6" borderId="36" xfId="0" applyNumberFormat="1" applyFont="1" applyFill="1" applyBorder="1" applyAlignment="1">
      <alignment horizontal="center" vertical="center"/>
    </xf>
    <xf numFmtId="0" fontId="28" fillId="6" borderId="36" xfId="0" applyFont="1" applyFill="1" applyBorder="1" applyAlignment="1">
      <alignment horizontal="center" vertical="center"/>
    </xf>
    <xf numFmtId="49" fontId="28" fillId="6" borderId="88" xfId="3" applyNumberFormat="1" applyFont="1" applyFill="1" applyBorder="1" applyAlignment="1">
      <alignment vertical="top"/>
    </xf>
    <xf numFmtId="0" fontId="29" fillId="6" borderId="45" xfId="0" applyFont="1" applyFill="1" applyBorder="1" applyAlignment="1">
      <alignment horizontal="center" vertical="center"/>
    </xf>
    <xf numFmtId="0" fontId="28" fillId="6" borderId="38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29" fillId="0" borderId="41" xfId="0" applyFont="1" applyFill="1" applyBorder="1" applyAlignment="1">
      <alignment horizontal="center" vertical="center"/>
    </xf>
    <xf numFmtId="49" fontId="7" fillId="0" borderId="0" xfId="0" applyNumberFormat="1" applyFont="1" applyFill="1"/>
    <xf numFmtId="49" fontId="28" fillId="0" borderId="2" xfId="2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2" fontId="7" fillId="0" borderId="0" xfId="0" applyNumberFormat="1" applyFont="1" applyFill="1"/>
    <xf numFmtId="2" fontId="6" fillId="0" borderId="0" xfId="0" applyNumberFormat="1" applyFont="1" applyFill="1"/>
    <xf numFmtId="0" fontId="33" fillId="0" borderId="0" xfId="0" applyFont="1" applyFill="1"/>
    <xf numFmtId="0" fontId="34" fillId="0" borderId="0" xfId="0" applyFont="1" applyFill="1"/>
    <xf numFmtId="2" fontId="28" fillId="0" borderId="38" xfId="2" applyNumberFormat="1" applyFont="1" applyFill="1" applyBorder="1" applyAlignment="1">
      <alignment horizontal="center" vertical="center"/>
    </xf>
    <xf numFmtId="2" fontId="28" fillId="0" borderId="2" xfId="2" applyNumberFormat="1" applyFont="1" applyFill="1" applyBorder="1" applyAlignment="1">
      <alignment horizontal="center" vertical="center"/>
    </xf>
    <xf numFmtId="49" fontId="28" fillId="0" borderId="2" xfId="2" applyNumberFormat="1" applyFont="1" applyFill="1" applyBorder="1" applyAlignment="1">
      <alignment horizontal="center" vertical="center"/>
    </xf>
    <xf numFmtId="2" fontId="28" fillId="0" borderId="1" xfId="2" applyNumberFormat="1" applyFont="1" applyFill="1" applyBorder="1" applyAlignment="1">
      <alignment horizontal="center" vertical="center"/>
    </xf>
    <xf numFmtId="49" fontId="28" fillId="0" borderId="1" xfId="2" applyNumberFormat="1" applyFont="1" applyFill="1" applyBorder="1" applyAlignment="1">
      <alignment horizontal="center" vertical="center"/>
    </xf>
    <xf numFmtId="14" fontId="28" fillId="0" borderId="1" xfId="0" applyNumberFormat="1" applyFont="1" applyFill="1" applyBorder="1" applyAlignment="1">
      <alignment horizontal="center" vertical="center"/>
    </xf>
    <xf numFmtId="2" fontId="28" fillId="0" borderId="37" xfId="2" applyNumberFormat="1" applyFont="1" applyFill="1" applyBorder="1" applyAlignment="1">
      <alignment horizontal="center" vertical="center"/>
    </xf>
    <xf numFmtId="2" fontId="28" fillId="0" borderId="36" xfId="2" applyNumberFormat="1" applyFont="1" applyFill="1" applyBorder="1" applyAlignment="1">
      <alignment horizontal="center" vertical="center"/>
    </xf>
    <xf numFmtId="49" fontId="28" fillId="0" borderId="51" xfId="2" applyNumberFormat="1" applyFont="1" applyFill="1" applyBorder="1" applyAlignment="1">
      <alignment horizontal="center" vertical="center"/>
    </xf>
    <xf numFmtId="49" fontId="28" fillId="0" borderId="91" xfId="2" applyNumberFormat="1" applyFont="1" applyFill="1" applyBorder="1" applyAlignment="1">
      <alignment horizontal="center" vertical="center"/>
    </xf>
    <xf numFmtId="49" fontId="28" fillId="0" borderId="92" xfId="2" applyNumberFormat="1" applyFont="1" applyFill="1" applyBorder="1" applyAlignment="1">
      <alignment horizontal="center" vertical="center"/>
    </xf>
    <xf numFmtId="14" fontId="28" fillId="0" borderId="36" xfId="0" applyNumberFormat="1" applyFont="1" applyFill="1" applyBorder="1" applyAlignment="1">
      <alignment horizontal="center" vertical="center"/>
    </xf>
    <xf numFmtId="0" fontId="29" fillId="0" borderId="45" xfId="0" applyFont="1" applyFill="1" applyBorder="1" applyAlignment="1">
      <alignment horizontal="center" vertical="center"/>
    </xf>
    <xf numFmtId="49" fontId="28" fillId="0" borderId="89" xfId="2" applyNumberFormat="1" applyFont="1" applyFill="1" applyBorder="1" applyAlignment="1">
      <alignment horizontal="center" vertical="center"/>
    </xf>
    <xf numFmtId="49" fontId="28" fillId="0" borderId="94" xfId="2" applyNumberFormat="1" applyFont="1" applyFill="1" applyBorder="1" applyAlignment="1">
      <alignment horizontal="center" vertical="center"/>
    </xf>
    <xf numFmtId="49" fontId="28" fillId="0" borderId="95" xfId="2" applyNumberFormat="1" applyFont="1" applyFill="1" applyBorder="1" applyAlignment="1">
      <alignment horizontal="center" vertical="center"/>
    </xf>
    <xf numFmtId="164" fontId="28" fillId="0" borderId="38" xfId="0" applyNumberFormat="1" applyFont="1" applyFill="1" applyBorder="1" applyAlignment="1">
      <alignment horizontal="center" vertical="center"/>
    </xf>
    <xf numFmtId="0" fontId="28" fillId="0" borderId="41" xfId="0" applyFont="1" applyFill="1" applyBorder="1" applyAlignment="1">
      <alignment horizontal="center" vertical="center"/>
    </xf>
    <xf numFmtId="164" fontId="28" fillId="0" borderId="38" xfId="2" applyNumberFormat="1" applyFont="1" applyFill="1" applyBorder="1" applyAlignment="1">
      <alignment horizontal="center" vertical="center"/>
    </xf>
    <xf numFmtId="0" fontId="28" fillId="0" borderId="38" xfId="0" applyFont="1" applyFill="1" applyBorder="1" applyAlignment="1">
      <alignment horizontal="center" vertical="center"/>
    </xf>
    <xf numFmtId="14" fontId="28" fillId="0" borderId="2" xfId="0" applyNumberFormat="1" applyFont="1" applyFill="1" applyBorder="1" applyAlignment="1">
      <alignment horizontal="center" vertical="center"/>
    </xf>
    <xf numFmtId="0" fontId="28" fillId="0" borderId="35" xfId="0" applyFont="1" applyFill="1" applyBorder="1" applyAlignment="1">
      <alignment horizontal="center" vertical="center"/>
    </xf>
    <xf numFmtId="0" fontId="28" fillId="0" borderId="34" xfId="0" applyFont="1" applyFill="1" applyBorder="1" applyAlignment="1">
      <alignment horizontal="center" vertical="center"/>
    </xf>
    <xf numFmtId="14" fontId="28" fillId="0" borderId="2" xfId="3" applyNumberFormat="1" applyFont="1" applyFill="1" applyBorder="1" applyAlignment="1">
      <alignment horizontal="center" vertical="center"/>
    </xf>
    <xf numFmtId="2" fontId="28" fillId="6" borderId="38" xfId="2" applyNumberFormat="1" applyFont="1" applyFill="1" applyBorder="1" applyAlignment="1">
      <alignment horizontal="center" vertical="center"/>
    </xf>
    <xf numFmtId="2" fontId="28" fillId="6" borderId="95" xfId="2" applyNumberFormat="1" applyFont="1" applyFill="1" applyBorder="1" applyAlignment="1">
      <alignment horizontal="center" vertical="center"/>
    </xf>
    <xf numFmtId="2" fontId="28" fillId="6" borderId="2" xfId="2" applyNumberFormat="1" applyFont="1" applyFill="1" applyBorder="1" applyAlignment="1">
      <alignment horizontal="center" vertical="center"/>
    </xf>
    <xf numFmtId="49" fontId="28" fillId="6" borderId="89" xfId="2" applyNumberFormat="1" applyFont="1" applyFill="1" applyBorder="1" applyAlignment="1">
      <alignment horizontal="center" vertical="center"/>
    </xf>
    <xf numFmtId="49" fontId="28" fillId="6" borderId="94" xfId="2" applyNumberFormat="1" applyFont="1" applyFill="1" applyBorder="1" applyAlignment="1">
      <alignment horizontal="center" vertical="center"/>
    </xf>
    <xf numFmtId="49" fontId="28" fillId="6" borderId="95" xfId="2" applyNumberFormat="1" applyFont="1" applyFill="1" applyBorder="1" applyAlignment="1">
      <alignment horizontal="center" vertical="center"/>
    </xf>
    <xf numFmtId="14" fontId="28" fillId="6" borderId="2" xfId="3" applyNumberFormat="1" applyFont="1" applyFill="1" applyBorder="1" applyAlignment="1">
      <alignment horizontal="center" vertical="center"/>
    </xf>
    <xf numFmtId="0" fontId="29" fillId="6" borderId="100" xfId="0" applyFont="1" applyFill="1" applyBorder="1" applyAlignment="1">
      <alignment horizontal="center" vertical="center"/>
    </xf>
    <xf numFmtId="0" fontId="29" fillId="6" borderId="101" xfId="0" applyFont="1" applyFill="1" applyBorder="1" applyAlignment="1">
      <alignment horizontal="center" vertical="center"/>
    </xf>
    <xf numFmtId="49" fontId="28" fillId="6" borderId="2" xfId="2" applyNumberFormat="1" applyFont="1" applyFill="1" applyBorder="1" applyAlignment="1">
      <alignment horizontal="center" vertical="center"/>
    </xf>
    <xf numFmtId="164" fontId="28" fillId="6" borderId="95" xfId="2" applyNumberFormat="1" applyFont="1" applyFill="1" applyBorder="1" applyAlignment="1">
      <alignment horizontal="center" vertical="center"/>
    </xf>
    <xf numFmtId="0" fontId="29" fillId="6" borderId="102" xfId="0" applyFont="1" applyFill="1" applyBorder="1" applyAlignment="1">
      <alignment horizontal="center" vertical="center"/>
    </xf>
    <xf numFmtId="49" fontId="28" fillId="6" borderId="2" xfId="2" applyNumberFormat="1" applyFont="1" applyFill="1" applyBorder="1" applyAlignment="1">
      <alignment horizontal="center" vertical="center"/>
    </xf>
    <xf numFmtId="49" fontId="28" fillId="6" borderId="2" xfId="0" applyNumberFormat="1" applyFont="1" applyFill="1" applyBorder="1" applyAlignment="1">
      <alignment horizontal="center" vertical="center"/>
    </xf>
    <xf numFmtId="0" fontId="29" fillId="6" borderId="103" xfId="0" applyFont="1" applyFill="1" applyBorder="1" applyAlignment="1">
      <alignment horizontal="center" vertical="center"/>
    </xf>
    <xf numFmtId="14" fontId="28" fillId="6" borderId="2" xfId="3" applyNumberFormat="1" applyFont="1" applyFill="1" applyBorder="1" applyAlignment="1">
      <alignment horizontal="center" vertical="center" wrapText="1"/>
    </xf>
    <xf numFmtId="2" fontId="28" fillId="6" borderId="95" xfId="7" applyNumberFormat="1" applyFont="1" applyFill="1" applyBorder="1" applyAlignment="1">
      <alignment horizontal="center" vertical="center"/>
    </xf>
    <xf numFmtId="2" fontId="28" fillId="6" borderId="89" xfId="0" applyNumberFormat="1" applyFont="1" applyFill="1" applyBorder="1" applyAlignment="1">
      <alignment horizontal="center" vertical="center"/>
    </xf>
    <xf numFmtId="14" fontId="28" fillId="6" borderId="2" xfId="3" applyNumberFormat="1" applyFont="1" applyFill="1" applyBorder="1" applyAlignment="1">
      <alignment horizontal="center" vertical="center"/>
    </xf>
    <xf numFmtId="165" fontId="28" fillId="6" borderId="95" xfId="7" applyNumberFormat="1" applyFont="1" applyFill="1" applyBorder="1" applyAlignment="1">
      <alignment horizontal="center" vertical="center"/>
    </xf>
    <xf numFmtId="0" fontId="28" fillId="6" borderId="89" xfId="0" applyFont="1" applyFill="1" applyBorder="1" applyAlignment="1">
      <alignment horizontal="center" vertical="center"/>
    </xf>
    <xf numFmtId="2" fontId="28" fillId="6" borderId="2" xfId="0" applyNumberFormat="1" applyFont="1" applyFill="1" applyBorder="1" applyAlignment="1">
      <alignment horizontal="center" vertical="center"/>
    </xf>
    <xf numFmtId="49" fontId="28" fillId="6" borderId="95" xfId="2" applyNumberFormat="1" applyFont="1" applyFill="1" applyBorder="1" applyAlignment="1">
      <alignment horizontal="center" vertical="center"/>
    </xf>
    <xf numFmtId="2" fontId="28" fillId="6" borderId="2" xfId="7" applyNumberFormat="1" applyFont="1" applyFill="1" applyBorder="1" applyAlignment="1">
      <alignment horizontal="center" vertical="center"/>
    </xf>
    <xf numFmtId="49" fontId="28" fillId="6" borderId="89" xfId="0" applyNumberFormat="1" applyFont="1" applyFill="1" applyBorder="1" applyAlignment="1">
      <alignment horizontal="center" vertical="center"/>
    </xf>
    <xf numFmtId="2" fontId="28" fillId="6" borderId="89" xfId="7" applyNumberFormat="1" applyFont="1" applyFill="1" applyBorder="1" applyAlignment="1">
      <alignment horizontal="center" vertical="center"/>
    </xf>
    <xf numFmtId="49" fontId="28" fillId="6" borderId="89" xfId="2" applyNumberFormat="1" applyFont="1" applyFill="1" applyBorder="1" applyAlignment="1">
      <alignment horizontal="center" vertical="center"/>
    </xf>
    <xf numFmtId="2" fontId="28" fillId="6" borderId="104" xfId="0" applyNumberFormat="1" applyFont="1" applyFill="1" applyBorder="1" applyAlignment="1">
      <alignment horizontal="center" vertical="center"/>
    </xf>
    <xf numFmtId="2" fontId="28" fillId="6" borderId="105" xfId="2" applyNumberFormat="1" applyFont="1" applyFill="1" applyBorder="1" applyAlignment="1">
      <alignment horizontal="center" vertical="center"/>
    </xf>
    <xf numFmtId="2" fontId="28" fillId="6" borderId="106" xfId="0" applyNumberFormat="1" applyFont="1" applyFill="1" applyBorder="1" applyAlignment="1">
      <alignment horizontal="center" vertical="center"/>
    </xf>
    <xf numFmtId="49" fontId="28" fillId="6" borderId="106" xfId="2" applyNumberFormat="1" applyFont="1" applyFill="1" applyBorder="1" applyAlignment="1">
      <alignment horizontal="center" vertical="center"/>
    </xf>
    <xf numFmtId="14" fontId="28" fillId="6" borderId="106" xfId="3" applyNumberFormat="1" applyFont="1" applyFill="1" applyBorder="1" applyAlignment="1">
      <alignment horizontal="center" vertical="center"/>
    </xf>
    <xf numFmtId="49" fontId="28" fillId="6" borderId="107" xfId="3" applyNumberFormat="1" applyFont="1" applyFill="1" applyBorder="1" applyAlignment="1">
      <alignment vertical="top"/>
    </xf>
    <xf numFmtId="2" fontId="28" fillId="6" borderId="108" xfId="0" applyNumberFormat="1" applyFont="1" applyFill="1" applyBorder="1" applyAlignment="1">
      <alignment horizontal="center" vertical="center"/>
    </xf>
    <xf numFmtId="2" fontId="28" fillId="6" borderId="36" xfId="7" applyNumberFormat="1" applyFont="1" applyFill="1" applyBorder="1" applyAlignment="1">
      <alignment horizontal="center" vertical="center"/>
    </xf>
    <xf numFmtId="2" fontId="28" fillId="6" borderId="92" xfId="2" applyNumberFormat="1" applyFont="1" applyFill="1" applyBorder="1" applyAlignment="1">
      <alignment horizontal="center" vertical="center"/>
    </xf>
    <xf numFmtId="14" fontId="28" fillId="6" borderId="51" xfId="3" applyNumberFormat="1" applyFont="1" applyFill="1" applyBorder="1" applyAlignment="1">
      <alignment horizontal="center" vertical="center"/>
    </xf>
    <xf numFmtId="14" fontId="28" fillId="6" borderId="91" xfId="3" applyNumberFormat="1" applyFont="1" applyFill="1" applyBorder="1" applyAlignment="1">
      <alignment horizontal="center" vertical="center"/>
    </xf>
    <xf numFmtId="14" fontId="28" fillId="6" borderId="92" xfId="3" applyNumberFormat="1" applyFont="1" applyFill="1" applyBorder="1" applyAlignment="1">
      <alignment horizontal="center" vertical="center"/>
    </xf>
    <xf numFmtId="14" fontId="28" fillId="6" borderId="36" xfId="3" applyNumberFormat="1" applyFont="1" applyFill="1" applyBorder="1" applyAlignment="1">
      <alignment horizontal="center" vertical="center"/>
    </xf>
    <xf numFmtId="0" fontId="29" fillId="6" borderId="93" xfId="0" applyFont="1" applyFill="1" applyBorder="1" applyAlignment="1">
      <alignment vertical="center"/>
    </xf>
    <xf numFmtId="2" fontId="28" fillId="6" borderId="109" xfId="0" applyNumberFormat="1" applyFont="1" applyFill="1" applyBorder="1" applyAlignment="1">
      <alignment horizontal="center" vertical="center"/>
    </xf>
    <xf numFmtId="14" fontId="28" fillId="6" borderId="89" xfId="3" applyNumberFormat="1" applyFont="1" applyFill="1" applyBorder="1" applyAlignment="1">
      <alignment horizontal="center" vertical="center"/>
    </xf>
    <xf numFmtId="14" fontId="28" fillId="6" borderId="94" xfId="3" applyNumberFormat="1" applyFont="1" applyFill="1" applyBorder="1" applyAlignment="1">
      <alignment horizontal="center" vertical="center"/>
    </xf>
    <xf numFmtId="14" fontId="28" fillId="6" borderId="95" xfId="3" applyNumberFormat="1" applyFont="1" applyFill="1" applyBorder="1" applyAlignment="1">
      <alignment horizontal="center" vertical="center"/>
    </xf>
    <xf numFmtId="0" fontId="29" fillId="6" borderId="34" xfId="0" applyFont="1" applyFill="1" applyBorder="1" applyAlignment="1">
      <alignment vertical="center"/>
    </xf>
    <xf numFmtId="0" fontId="29" fillId="6" borderId="33" xfId="0" applyFont="1" applyFill="1" applyBorder="1" applyAlignment="1">
      <alignment vertical="center"/>
    </xf>
    <xf numFmtId="2" fontId="28" fillId="6" borderId="2" xfId="7" applyNumberFormat="1" applyFont="1" applyFill="1" applyBorder="1" applyAlignment="1">
      <alignment horizontal="center" vertical="center"/>
    </xf>
    <xf numFmtId="0" fontId="29" fillId="6" borderId="110" xfId="0" applyFont="1" applyFill="1" applyBorder="1" applyAlignment="1">
      <alignment horizontal="center" vertical="center"/>
    </xf>
    <xf numFmtId="0" fontId="29" fillId="6" borderId="111" xfId="0" applyFont="1" applyFill="1" applyBorder="1" applyAlignment="1">
      <alignment horizontal="center" vertical="center"/>
    </xf>
    <xf numFmtId="0" fontId="29" fillId="6" borderId="112" xfId="0" applyFont="1" applyFill="1" applyBorder="1" applyAlignment="1">
      <alignment horizontal="center" vertical="center"/>
    </xf>
    <xf numFmtId="2" fontId="28" fillId="6" borderId="113" xfId="2" applyNumberFormat="1" applyFont="1" applyFill="1" applyBorder="1" applyAlignment="1">
      <alignment horizontal="center" vertical="center"/>
    </xf>
    <xf numFmtId="2" fontId="28" fillId="6" borderId="114" xfId="2" applyNumberFormat="1" applyFont="1" applyFill="1" applyBorder="1" applyAlignment="1">
      <alignment horizontal="center" vertical="center"/>
    </xf>
    <xf numFmtId="2" fontId="28" fillId="6" borderId="114" xfId="2" applyNumberFormat="1" applyFont="1" applyFill="1" applyBorder="1" applyAlignment="1">
      <alignment horizontal="center" vertical="center"/>
    </xf>
    <xf numFmtId="2" fontId="28" fillId="6" borderId="115" xfId="2" applyNumberFormat="1" applyFont="1" applyFill="1" applyBorder="1" applyAlignment="1">
      <alignment horizontal="center" vertical="center"/>
    </xf>
    <xf numFmtId="49" fontId="28" fillId="6" borderId="114" xfId="2" applyNumberFormat="1" applyFont="1" applyFill="1" applyBorder="1" applyAlignment="1">
      <alignment horizontal="center" vertical="center"/>
    </xf>
    <xf numFmtId="14" fontId="28" fillId="6" borderId="114" xfId="3" applyNumberFormat="1" applyFont="1" applyFill="1" applyBorder="1" applyAlignment="1">
      <alignment horizontal="center" vertical="center"/>
    </xf>
    <xf numFmtId="49" fontId="28" fillId="6" borderId="116" xfId="3" applyNumberFormat="1" applyFont="1" applyFill="1" applyBorder="1" applyAlignment="1">
      <alignment vertical="top"/>
    </xf>
    <xf numFmtId="0" fontId="29" fillId="6" borderId="117" xfId="0" applyFont="1" applyFill="1" applyBorder="1" applyAlignment="1">
      <alignment horizontal="center" vertical="center"/>
    </xf>
    <xf numFmtId="0" fontId="29" fillId="3" borderId="14" xfId="1" applyNumberFormat="1" applyFont="1" applyFill="1" applyBorder="1" applyAlignment="1">
      <alignment horizontal="center" wrapText="1"/>
    </xf>
    <xf numFmtId="0" fontId="29" fillId="3" borderId="6" xfId="1" applyNumberFormat="1" applyFont="1" applyFill="1" applyBorder="1" applyAlignment="1">
      <alignment horizontal="center" wrapText="1"/>
    </xf>
    <xf numFmtId="0" fontId="29" fillId="3" borderId="4" xfId="1" applyNumberFormat="1" applyFont="1" applyFill="1" applyBorder="1" applyAlignment="1">
      <alignment horizontal="center" wrapText="1"/>
    </xf>
    <xf numFmtId="0" fontId="29" fillId="3" borderId="3" xfId="0" applyFont="1" applyFill="1" applyBorder="1" applyAlignment="1">
      <alignment horizontal="center" vertical="center" wrapText="1"/>
    </xf>
    <xf numFmtId="0" fontId="29" fillId="3" borderId="8" xfId="0" applyFont="1" applyFill="1" applyBorder="1" applyAlignment="1">
      <alignment horizontal="center" vertical="center" wrapText="1"/>
    </xf>
    <xf numFmtId="0" fontId="29" fillId="3" borderId="117" xfId="0" applyFont="1" applyFill="1" applyBorder="1" applyAlignment="1">
      <alignment horizontal="center" vertical="center"/>
    </xf>
    <xf numFmtId="0" fontId="29" fillId="3" borderId="13" xfId="1" applyNumberFormat="1" applyFont="1" applyFill="1" applyBorder="1" applyAlignment="1">
      <alignment horizontal="center" wrapText="1"/>
    </xf>
    <xf numFmtId="0" fontId="29" fillId="3" borderId="12" xfId="1" applyNumberFormat="1" applyFont="1" applyFill="1" applyBorder="1" applyAlignment="1">
      <alignment horizontal="center" wrapText="1"/>
    </xf>
    <xf numFmtId="0" fontId="29" fillId="3" borderId="11" xfId="1" applyNumberFormat="1" applyFont="1" applyFill="1" applyBorder="1" applyAlignment="1">
      <alignment horizontal="center" wrapText="1"/>
    </xf>
    <xf numFmtId="0" fontId="29" fillId="3" borderId="10" xfId="0" applyFont="1" applyFill="1" applyBorder="1" applyAlignment="1">
      <alignment horizontal="center" vertical="center" wrapText="1"/>
    </xf>
    <xf numFmtId="0" fontId="29" fillId="3" borderId="9" xfId="0" applyFont="1" applyFill="1" applyBorder="1" applyAlignment="1">
      <alignment horizontal="center" vertical="center" wrapText="1"/>
    </xf>
    <xf numFmtId="0" fontId="29" fillId="3" borderId="118" xfId="0" applyFont="1" applyFill="1" applyBorder="1" applyAlignment="1">
      <alignment horizontal="center" vertical="center"/>
    </xf>
    <xf numFmtId="0" fontId="1" fillId="0" borderId="0" xfId="8"/>
    <xf numFmtId="0" fontId="9" fillId="0" borderId="0" xfId="8" applyFont="1" applyAlignment="1">
      <alignment horizontal="center"/>
    </xf>
    <xf numFmtId="0" fontId="9" fillId="0" borderId="0" xfId="8" applyFont="1" applyAlignment="1"/>
    <xf numFmtId="0" fontId="9" fillId="0" borderId="0" xfId="8" applyFont="1"/>
    <xf numFmtId="0" fontId="9" fillId="2" borderId="0" xfId="8" applyFont="1" applyFill="1"/>
    <xf numFmtId="0" fontId="9" fillId="0" borderId="0" xfId="8" applyFont="1" applyBorder="1" applyAlignment="1"/>
    <xf numFmtId="0" fontId="10" fillId="2" borderId="0" xfId="8" applyFont="1" applyFill="1" applyBorder="1"/>
    <xf numFmtId="0" fontId="12" fillId="0" borderId="0" xfId="8" applyFont="1" applyBorder="1"/>
    <xf numFmtId="0" fontId="10" fillId="0" borderId="0" xfId="8" applyFont="1" applyBorder="1"/>
    <xf numFmtId="0" fontId="5" fillId="0" borderId="0" xfId="8" applyFont="1" applyAlignment="1">
      <alignment horizontal="center"/>
    </xf>
    <xf numFmtId="0" fontId="5" fillId="0" borderId="0" xfId="8" applyFont="1" applyAlignment="1"/>
    <xf numFmtId="0" fontId="5" fillId="0" borderId="0" xfId="8" applyFont="1"/>
    <xf numFmtId="3" fontId="9" fillId="0" borderId="37" xfId="2" applyNumberFormat="1" applyFont="1" applyFill="1" applyBorder="1" applyAlignment="1">
      <alignment horizontal="center" vertical="center"/>
    </xf>
    <xf numFmtId="1" fontId="9" fillId="0" borderId="36" xfId="2" applyNumberFormat="1" applyFont="1" applyFill="1" applyBorder="1" applyAlignment="1">
      <alignment horizontal="center" vertical="center"/>
    </xf>
    <xf numFmtId="14" fontId="9" fillId="0" borderId="36" xfId="3" applyNumberFormat="1" applyFont="1" applyFill="1" applyBorder="1" applyAlignment="1">
      <alignment horizontal="center" vertical="top"/>
    </xf>
    <xf numFmtId="49" fontId="9" fillId="0" borderId="88" xfId="3" applyNumberFormat="1" applyFont="1" applyBorder="1" applyAlignment="1">
      <alignment horizontal="left" vertical="center"/>
    </xf>
    <xf numFmtId="1" fontId="9" fillId="0" borderId="75" xfId="2" applyNumberFormat="1" applyFont="1" applyFill="1" applyBorder="1" applyAlignment="1">
      <alignment horizontal="center" vertical="center"/>
    </xf>
    <xf numFmtId="14" fontId="9" fillId="0" borderId="23" xfId="3" applyNumberFormat="1" applyFont="1" applyFill="1" applyBorder="1" applyAlignment="1">
      <alignment horizontal="center" vertical="top"/>
    </xf>
    <xf numFmtId="49" fontId="9" fillId="0" borderId="23" xfId="3" applyNumberFormat="1" applyFont="1" applyBorder="1" applyAlignment="1">
      <alignment horizontal="center" vertical="center"/>
    </xf>
    <xf numFmtId="49" fontId="9" fillId="0" borderId="96" xfId="3" applyNumberFormat="1" applyFont="1" applyBorder="1" applyAlignment="1">
      <alignment horizontal="left" vertical="center"/>
    </xf>
    <xf numFmtId="14" fontId="9" fillId="0" borderId="17" xfId="3" applyNumberFormat="1" applyFont="1" applyFill="1" applyBorder="1" applyAlignment="1">
      <alignment horizontal="center" vertical="top"/>
    </xf>
    <xf numFmtId="49" fontId="9" fillId="0" borderId="17" xfId="3" applyNumberFormat="1" applyFont="1" applyBorder="1" applyAlignment="1">
      <alignment horizontal="center" vertical="center"/>
    </xf>
    <xf numFmtId="0" fontId="9" fillId="0" borderId="75" xfId="2" quotePrefix="1" applyNumberFormat="1" applyFont="1" applyFill="1" applyBorder="1" applyAlignment="1">
      <alignment horizontal="center" vertical="center"/>
    </xf>
    <xf numFmtId="0" fontId="9" fillId="0" borderId="74" xfId="2" applyNumberFormat="1" applyFont="1" applyFill="1" applyBorder="1" applyAlignment="1">
      <alignment horizontal="center" vertical="center"/>
    </xf>
    <xf numFmtId="165" fontId="9" fillId="0" borderId="17" xfId="2" applyNumberFormat="1" applyFont="1" applyFill="1" applyBorder="1" applyAlignment="1">
      <alignment horizontal="center" vertical="center"/>
    </xf>
    <xf numFmtId="1" fontId="9" fillId="0" borderId="76" xfId="2" applyNumberFormat="1" applyFont="1" applyFill="1" applyBorder="1" applyAlignment="1">
      <alignment horizontal="center" vertical="center"/>
    </xf>
    <xf numFmtId="14" fontId="9" fillId="0" borderId="77" xfId="3" applyNumberFormat="1" applyFont="1" applyFill="1" applyBorder="1" applyAlignment="1">
      <alignment horizontal="center" vertical="top"/>
    </xf>
    <xf numFmtId="49" fontId="9" fillId="0" borderId="77" xfId="3" applyNumberFormat="1" applyFont="1" applyBorder="1" applyAlignment="1">
      <alignment horizontal="center" vertical="center"/>
    </xf>
    <xf numFmtId="49" fontId="9" fillId="0" borderId="116" xfId="3" applyNumberFormat="1" applyFont="1" applyBorder="1" applyAlignment="1">
      <alignment horizontal="left" vertical="center"/>
    </xf>
    <xf numFmtId="0" fontId="10" fillId="3" borderId="3" xfId="8" applyFont="1" applyFill="1" applyBorder="1" applyAlignment="1">
      <alignment horizontal="center" vertical="center" wrapText="1"/>
    </xf>
    <xf numFmtId="0" fontId="10" fillId="3" borderId="4" xfId="8" applyFont="1" applyFill="1" applyBorder="1" applyAlignment="1">
      <alignment horizontal="center" vertical="center" wrapText="1"/>
    </xf>
    <xf numFmtId="0" fontId="10" fillId="3" borderId="8" xfId="8" applyFont="1" applyFill="1" applyBorder="1" applyAlignment="1">
      <alignment horizontal="center" vertical="center" wrapText="1"/>
    </xf>
    <xf numFmtId="0" fontId="10" fillId="3" borderId="79" xfId="8" applyFont="1" applyFill="1" applyBorder="1" applyAlignment="1">
      <alignment horizontal="center" vertical="center" wrapText="1"/>
    </xf>
    <xf numFmtId="0" fontId="10" fillId="3" borderId="7" xfId="8" applyFont="1" applyFill="1" applyBorder="1" applyAlignment="1">
      <alignment horizontal="center" vertical="center" wrapText="1"/>
    </xf>
    <xf numFmtId="0" fontId="10" fillId="3" borderId="80" xfId="8" applyFont="1" applyFill="1" applyBorder="1" applyAlignment="1">
      <alignment horizontal="center" vertical="center" wrapText="1"/>
    </xf>
    <xf numFmtId="0" fontId="23" fillId="3" borderId="71" xfId="8" applyFont="1" applyFill="1" applyBorder="1" applyAlignment="1">
      <alignment horizontal="center"/>
    </xf>
    <xf numFmtId="0" fontId="23" fillId="3" borderId="72" xfId="8" applyFont="1" applyFill="1" applyBorder="1" applyAlignment="1">
      <alignment horizontal="center"/>
    </xf>
    <xf numFmtId="0" fontId="23" fillId="3" borderId="61" xfId="8" applyFont="1" applyFill="1" applyBorder="1" applyAlignment="1">
      <alignment horizontal="center"/>
    </xf>
    <xf numFmtId="49" fontId="9" fillId="0" borderId="51" xfId="2" applyNumberFormat="1" applyFont="1" applyFill="1" applyBorder="1" applyAlignment="1">
      <alignment horizontal="center" vertical="center"/>
    </xf>
    <xf numFmtId="3" fontId="9" fillId="0" borderId="66" xfId="2" applyNumberFormat="1" applyFont="1" applyFill="1" applyBorder="1" applyAlignment="1">
      <alignment horizontal="center" vertical="center"/>
    </xf>
    <xf numFmtId="49" fontId="9" fillId="0" borderId="27" xfId="2" applyNumberFormat="1" applyFont="1" applyFill="1" applyBorder="1" applyAlignment="1">
      <alignment horizontal="center" vertical="center"/>
    </xf>
    <xf numFmtId="3" fontId="9" fillId="0" borderId="67" xfId="2" applyNumberFormat="1" applyFont="1" applyFill="1" applyBorder="1" applyAlignment="1">
      <alignment horizontal="center" vertical="center"/>
    </xf>
    <xf numFmtId="49" fontId="9" fillId="0" borderId="119" xfId="2" applyNumberFormat="1" applyFont="1" applyFill="1" applyBorder="1" applyAlignment="1">
      <alignment horizontal="center" vertical="center"/>
    </xf>
    <xf numFmtId="0" fontId="10" fillId="3" borderId="5" xfId="1" applyNumberFormat="1" applyFont="1" applyFill="1" applyBorder="1" applyAlignment="1">
      <alignment horizontal="center" vertical="center" wrapText="1"/>
    </xf>
    <xf numFmtId="0" fontId="10" fillId="3" borderId="89" xfId="1" applyNumberFormat="1" applyFont="1" applyFill="1" applyBorder="1" applyAlignment="1">
      <alignment horizontal="center" vertical="center" wrapText="1"/>
    </xf>
    <xf numFmtId="0" fontId="10" fillId="3" borderId="94" xfId="1" applyNumberFormat="1" applyFont="1" applyFill="1" applyBorder="1" applyAlignment="1">
      <alignment horizontal="center" vertical="center" wrapText="1"/>
    </xf>
    <xf numFmtId="0" fontId="10" fillId="3" borderId="95" xfId="1" applyNumberFormat="1" applyFont="1" applyFill="1" applyBorder="1" applyAlignment="1">
      <alignment horizontal="center" vertical="center" wrapText="1"/>
    </xf>
    <xf numFmtId="0" fontId="23" fillId="3" borderId="71" xfId="8" applyFont="1" applyFill="1" applyBorder="1" applyAlignment="1">
      <alignment horizontal="center" vertical="center"/>
    </xf>
    <xf numFmtId="0" fontId="23" fillId="3" borderId="72" xfId="8" applyFont="1" applyFill="1" applyBorder="1" applyAlignment="1">
      <alignment horizontal="center" vertical="center"/>
    </xf>
    <xf numFmtId="0" fontId="23" fillId="3" borderId="61" xfId="8" applyFont="1" applyFill="1" applyBorder="1" applyAlignment="1">
      <alignment horizontal="center" vertical="center"/>
    </xf>
    <xf numFmtId="0" fontId="27" fillId="0" borderId="0" xfId="8" applyFont="1"/>
    <xf numFmtId="2" fontId="27" fillId="0" borderId="2" xfId="8" applyNumberFormat="1" applyFont="1" applyBorder="1" applyAlignment="1">
      <alignment horizontal="center"/>
    </xf>
    <xf numFmtId="0" fontId="27" fillId="0" borderId="2" xfId="8" applyFont="1" applyBorder="1" applyAlignment="1">
      <alignment horizontal="right"/>
    </xf>
    <xf numFmtId="2" fontId="1" fillId="0" borderId="37" xfId="8" applyNumberFormat="1" applyBorder="1" applyAlignment="1">
      <alignment horizontal="center"/>
    </xf>
    <xf numFmtId="0" fontId="1" fillId="0" borderId="36" xfId="8" applyBorder="1" applyAlignment="1">
      <alignment horizontal="center"/>
    </xf>
    <xf numFmtId="166" fontId="1" fillId="0" borderId="36" xfId="8" applyNumberFormat="1" applyBorder="1" applyAlignment="1">
      <alignment horizontal="center"/>
    </xf>
    <xf numFmtId="2" fontId="1" fillId="0" borderId="36" xfId="8" applyNumberFormat="1" applyBorder="1" applyAlignment="1">
      <alignment horizontal="center"/>
    </xf>
    <xf numFmtId="14" fontId="1" fillId="0" borderId="36" xfId="8" applyNumberFormat="1" applyBorder="1"/>
    <xf numFmtId="0" fontId="1" fillId="0" borderId="88" xfId="8" applyBorder="1"/>
    <xf numFmtId="2" fontId="1" fillId="0" borderId="38" xfId="8" applyNumberFormat="1" applyBorder="1" applyAlignment="1">
      <alignment horizontal="center"/>
    </xf>
    <xf numFmtId="0" fontId="1" fillId="0" borderId="2" xfId="8" applyBorder="1" applyAlignment="1">
      <alignment horizontal="center"/>
    </xf>
    <xf numFmtId="166" fontId="1" fillId="0" borderId="2" xfId="8" applyNumberFormat="1" applyBorder="1" applyAlignment="1">
      <alignment horizontal="center"/>
    </xf>
    <xf numFmtId="2" fontId="1" fillId="0" borderId="2" xfId="8" applyNumberFormat="1" applyBorder="1" applyAlignment="1">
      <alignment horizontal="center"/>
    </xf>
    <xf numFmtId="14" fontId="1" fillId="0" borderId="2" xfId="8" applyNumberFormat="1" applyBorder="1"/>
    <xf numFmtId="0" fontId="1" fillId="0" borderId="96" xfId="8" applyBorder="1"/>
    <xf numFmtId="14" fontId="1" fillId="0" borderId="0" xfId="8" applyNumberFormat="1" applyBorder="1"/>
    <xf numFmtId="2" fontId="1" fillId="0" borderId="40" xfId="8" applyNumberFormat="1" applyBorder="1" applyAlignment="1">
      <alignment horizontal="center"/>
    </xf>
    <xf numFmtId="0" fontId="1" fillId="0" borderId="1" xfId="8" applyBorder="1" applyAlignment="1">
      <alignment horizontal="center"/>
    </xf>
    <xf numFmtId="166" fontId="1" fillId="0" borderId="1" xfId="8" applyNumberFormat="1" applyBorder="1" applyAlignment="1">
      <alignment horizontal="center"/>
    </xf>
    <xf numFmtId="2" fontId="1" fillId="0" borderId="1" xfId="8" applyNumberFormat="1" applyBorder="1" applyAlignment="1">
      <alignment horizontal="center"/>
    </xf>
    <xf numFmtId="14" fontId="1" fillId="0" borderId="1" xfId="8" applyNumberFormat="1" applyBorder="1"/>
    <xf numFmtId="0" fontId="1" fillId="0" borderId="65" xfId="8" applyBorder="1"/>
    <xf numFmtId="0" fontId="1" fillId="0" borderId="0" xfId="8" applyAlignment="1">
      <alignment wrapText="1"/>
    </xf>
    <xf numFmtId="0" fontId="27" fillId="3" borderId="37" xfId="8" applyFont="1" applyFill="1" applyBorder="1" applyAlignment="1">
      <alignment horizontal="center" wrapText="1"/>
    </xf>
    <xf numFmtId="0" fontId="27" fillId="3" borderId="36" xfId="8" applyFont="1" applyFill="1" applyBorder="1" applyAlignment="1">
      <alignment horizontal="center" wrapText="1"/>
    </xf>
    <xf numFmtId="0" fontId="27" fillId="3" borderId="88" xfId="8" applyFont="1" applyFill="1" applyBorder="1" applyAlignment="1">
      <alignment horizontal="center" wrapText="1"/>
    </xf>
    <xf numFmtId="0" fontId="27" fillId="3" borderId="104" xfId="8" applyFont="1" applyFill="1" applyBorder="1" applyAlignment="1">
      <alignment horizontal="center"/>
    </xf>
    <xf numFmtId="0" fontId="27" fillId="3" borderId="106" xfId="8" applyFont="1" applyFill="1" applyBorder="1" applyAlignment="1">
      <alignment horizontal="center"/>
    </xf>
    <xf numFmtId="0" fontId="23" fillId="3" borderId="107" xfId="8" applyFont="1" applyFill="1" applyBorder="1" applyAlignment="1">
      <alignment horizontal="center"/>
    </xf>
  </cellXfs>
  <cellStyles count="9">
    <cellStyle name="Bad" xfId="7" builtinId="27"/>
    <cellStyle name="ColumnHeader" xfId="1"/>
    <cellStyle name="GroupColumn0" xfId="2"/>
    <cellStyle name="Normal" xfId="0" builtinId="0"/>
    <cellStyle name="Normal 2" xfId="5"/>
    <cellStyle name="Normal 3" xfId="6"/>
    <cellStyle name="Normal 3 2" xfId="8"/>
    <cellStyle name="Percent 2" xfId="4"/>
    <cellStyle name="RowHeader" xfId="3"/>
  </cellStyles>
  <dxfs count="0"/>
  <tableStyles count="0" defaultTableStyle="TableStyleMedium2" defaultPivotStyle="PivotStyleLight16"/>
  <colors>
    <mruColors>
      <color rgb="FFFF66FF"/>
      <color rgb="FF00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tabSelected="1" workbookViewId="0">
      <selection sqref="A1:G1"/>
    </sheetView>
  </sheetViews>
  <sheetFormatPr defaultRowHeight="14.5" x14ac:dyDescent="0.35"/>
  <cols>
    <col min="1" max="1" width="10.54296875" style="518" customWidth="1"/>
    <col min="2" max="2" width="13" style="518" customWidth="1"/>
    <col min="3" max="3" width="18.1796875" style="518" customWidth="1"/>
    <col min="4" max="6" width="18.26953125" style="518" customWidth="1"/>
    <col min="7" max="7" width="18" style="518" customWidth="1"/>
    <col min="8" max="16384" width="8.7265625" style="518"/>
  </cols>
  <sheetData>
    <row r="1" spans="1:13" ht="21.75" customHeight="1" x14ac:dyDescent="0.35">
      <c r="A1" s="596" t="s">
        <v>405</v>
      </c>
      <c r="B1" s="595"/>
      <c r="C1" s="595"/>
      <c r="D1" s="595"/>
      <c r="E1" s="595"/>
      <c r="F1" s="595"/>
      <c r="G1" s="594"/>
    </row>
    <row r="2" spans="1:13" ht="67.5" customHeight="1" thickBot="1" x14ac:dyDescent="0.4">
      <c r="A2" s="593" t="s">
        <v>404</v>
      </c>
      <c r="B2" s="592" t="s">
        <v>403</v>
      </c>
      <c r="C2" s="592" t="s">
        <v>402</v>
      </c>
      <c r="D2" s="592" t="s">
        <v>401</v>
      </c>
      <c r="E2" s="592" t="s">
        <v>400</v>
      </c>
      <c r="F2" s="592" t="s">
        <v>399</v>
      </c>
      <c r="G2" s="591" t="s">
        <v>398</v>
      </c>
      <c r="H2" s="590"/>
      <c r="I2" s="590"/>
      <c r="J2" s="590"/>
      <c r="K2" s="590"/>
      <c r="L2" s="590"/>
      <c r="M2" s="590"/>
    </row>
    <row r="3" spans="1:13" x14ac:dyDescent="0.35">
      <c r="A3" s="589" t="s">
        <v>397</v>
      </c>
      <c r="B3" s="588">
        <v>42203</v>
      </c>
      <c r="C3" s="586" t="s">
        <v>396</v>
      </c>
      <c r="D3" s="587">
        <v>3.75</v>
      </c>
      <c r="E3" s="586">
        <v>0.70833333333333337</v>
      </c>
      <c r="F3" s="585">
        <v>0.11</v>
      </c>
      <c r="G3" s="584">
        <v>0.44</v>
      </c>
    </row>
    <row r="4" spans="1:13" x14ac:dyDescent="0.35">
      <c r="A4" s="582" t="s">
        <v>395</v>
      </c>
      <c r="B4" s="581">
        <v>42204</v>
      </c>
      <c r="C4" s="579">
        <v>0.69791666666666663</v>
      </c>
      <c r="D4" s="580">
        <v>3.25</v>
      </c>
      <c r="E4" s="579">
        <v>0.83333333333333337</v>
      </c>
      <c r="F4" s="578">
        <v>0.02</v>
      </c>
      <c r="G4" s="577">
        <v>0.19</v>
      </c>
    </row>
    <row r="5" spans="1:13" x14ac:dyDescent="0.35">
      <c r="A5" s="582" t="s">
        <v>394</v>
      </c>
      <c r="B5" s="581">
        <v>42206</v>
      </c>
      <c r="C5" s="579">
        <v>0.17708333333333334</v>
      </c>
      <c r="D5" s="580">
        <v>5</v>
      </c>
      <c r="E5" s="579">
        <v>0.38541666666666669</v>
      </c>
      <c r="F5" s="578">
        <v>0.01</v>
      </c>
      <c r="G5" s="577">
        <v>0.02</v>
      </c>
    </row>
    <row r="6" spans="1:13" x14ac:dyDescent="0.35">
      <c r="A6" s="582" t="s">
        <v>393</v>
      </c>
      <c r="B6" s="581">
        <v>42207</v>
      </c>
      <c r="C6" s="579">
        <v>8.3333333333333329E-2</v>
      </c>
      <c r="D6" s="580">
        <v>0.25</v>
      </c>
      <c r="E6" s="579">
        <v>9.375E-2</v>
      </c>
      <c r="F6" s="578">
        <v>0.01</v>
      </c>
      <c r="G6" s="577">
        <v>0.01</v>
      </c>
    </row>
    <row r="7" spans="1:13" x14ac:dyDescent="0.35">
      <c r="A7" s="582" t="s">
        <v>392</v>
      </c>
      <c r="B7" s="581">
        <v>42256</v>
      </c>
      <c r="C7" s="579">
        <v>0.76041666666666663</v>
      </c>
      <c r="D7" s="580">
        <v>0.25</v>
      </c>
      <c r="E7" s="579">
        <v>0.77083333333333337</v>
      </c>
      <c r="F7" s="578">
        <v>0.1</v>
      </c>
      <c r="G7" s="577">
        <v>0.12</v>
      </c>
    </row>
    <row r="8" spans="1:13" x14ac:dyDescent="0.35">
      <c r="A8" s="582" t="s">
        <v>391</v>
      </c>
      <c r="B8" s="581">
        <v>42262</v>
      </c>
      <c r="C8" s="579">
        <v>8.3333333333333329E-2</v>
      </c>
      <c r="D8" s="580">
        <v>6</v>
      </c>
      <c r="E8" s="579">
        <v>0.375</v>
      </c>
      <c r="F8" s="578">
        <v>0.11</v>
      </c>
      <c r="G8" s="577">
        <v>0.88</v>
      </c>
    </row>
    <row r="9" spans="1:13" x14ac:dyDescent="0.35">
      <c r="A9" s="582" t="s">
        <v>328</v>
      </c>
      <c r="B9" s="583">
        <v>42281</v>
      </c>
      <c r="C9" s="579">
        <v>0.20833333333333334</v>
      </c>
      <c r="D9" s="580">
        <v>0.25</v>
      </c>
      <c r="E9" s="579">
        <v>0.21875</v>
      </c>
      <c r="F9" s="578">
        <v>0.01</v>
      </c>
      <c r="G9" s="577">
        <v>0.02</v>
      </c>
    </row>
    <row r="10" spans="1:13" x14ac:dyDescent="0.35">
      <c r="A10" s="582" t="s">
        <v>390</v>
      </c>
      <c r="B10" s="581">
        <v>42282</v>
      </c>
      <c r="C10" s="579">
        <v>0.80208333333333337</v>
      </c>
      <c r="D10" s="580">
        <v>0.25</v>
      </c>
      <c r="E10" s="579">
        <v>0.39583333333333331</v>
      </c>
      <c r="F10" s="578">
        <v>0.01</v>
      </c>
      <c r="G10" s="577">
        <v>0.01</v>
      </c>
    </row>
    <row r="11" spans="1:13" x14ac:dyDescent="0.35">
      <c r="A11" s="582" t="s">
        <v>389</v>
      </c>
      <c r="B11" s="581">
        <v>42293</v>
      </c>
      <c r="C11" s="579">
        <v>0.30208333333333331</v>
      </c>
      <c r="D11" s="580">
        <v>2.25</v>
      </c>
      <c r="E11" s="579">
        <v>0.39583333333333331</v>
      </c>
      <c r="F11" s="578">
        <v>0.01</v>
      </c>
      <c r="G11" s="577">
        <v>0.05</v>
      </c>
    </row>
    <row r="12" spans="1:13" x14ac:dyDescent="0.35">
      <c r="A12" s="582" t="s">
        <v>388</v>
      </c>
      <c r="B12" s="581">
        <v>42311</v>
      </c>
      <c r="C12" s="579">
        <v>0.77083333333333337</v>
      </c>
      <c r="D12" s="580">
        <v>0.5</v>
      </c>
      <c r="E12" s="579">
        <v>0.79166666666666663</v>
      </c>
      <c r="F12" s="578">
        <v>0.06</v>
      </c>
      <c r="G12" s="577">
        <v>0.11</v>
      </c>
    </row>
    <row r="13" spans="1:13" x14ac:dyDescent="0.35">
      <c r="A13" s="582" t="s">
        <v>329</v>
      </c>
      <c r="B13" s="581">
        <v>42317</v>
      </c>
      <c r="C13" s="579">
        <v>0.45833333333333331</v>
      </c>
      <c r="D13" s="580">
        <v>0.25</v>
      </c>
      <c r="E13" s="579">
        <v>0.46875</v>
      </c>
      <c r="F13" s="578">
        <v>0.01</v>
      </c>
      <c r="G13" s="577">
        <v>0.01</v>
      </c>
    </row>
    <row r="14" spans="1:13" x14ac:dyDescent="0.35">
      <c r="A14" s="582" t="s">
        <v>387</v>
      </c>
      <c r="B14" s="581">
        <v>42333</v>
      </c>
      <c r="C14" s="579">
        <v>1.0416666666666666E-2</v>
      </c>
      <c r="D14" s="580">
        <v>0.25</v>
      </c>
      <c r="E14" s="579">
        <v>2.0833333333333332E-2</v>
      </c>
      <c r="F14" s="578">
        <v>0.01</v>
      </c>
      <c r="G14" s="577">
        <v>0.01</v>
      </c>
    </row>
    <row r="15" spans="1:13" x14ac:dyDescent="0.35">
      <c r="A15" s="582" t="s">
        <v>386</v>
      </c>
      <c r="B15" s="581">
        <v>42335</v>
      </c>
      <c r="C15" s="579">
        <v>2.0833333333333332E-2</v>
      </c>
      <c r="D15" s="580">
        <v>1</v>
      </c>
      <c r="E15" s="579">
        <v>6.25E-2</v>
      </c>
      <c r="F15" s="578">
        <v>0.03</v>
      </c>
      <c r="G15" s="577">
        <v>0.08</v>
      </c>
    </row>
    <row r="16" spans="1:13" x14ac:dyDescent="0.35">
      <c r="A16" s="582" t="s">
        <v>385</v>
      </c>
      <c r="B16" s="581">
        <v>42348</v>
      </c>
      <c r="C16" s="579">
        <v>0.72916666666666663</v>
      </c>
      <c r="D16" s="580">
        <v>2.25</v>
      </c>
      <c r="E16" s="579">
        <v>0.82291666666666663</v>
      </c>
      <c r="F16" s="578">
        <v>0.04</v>
      </c>
      <c r="G16" s="577">
        <v>0.17</v>
      </c>
    </row>
    <row r="17" spans="1:7" x14ac:dyDescent="0.35">
      <c r="A17" s="582" t="s">
        <v>384</v>
      </c>
      <c r="B17" s="581">
        <v>42349</v>
      </c>
      <c r="C17" s="579">
        <v>0.38541666666666669</v>
      </c>
      <c r="D17" s="580">
        <v>0.25</v>
      </c>
      <c r="E17" s="579">
        <v>0.39583333333333331</v>
      </c>
      <c r="F17" s="578">
        <v>0.01</v>
      </c>
      <c r="G17" s="577">
        <v>0.01</v>
      </c>
    </row>
    <row r="18" spans="1:7" x14ac:dyDescent="0.35">
      <c r="A18" s="582" t="s">
        <v>383</v>
      </c>
      <c r="B18" s="581">
        <v>42351</v>
      </c>
      <c r="C18" s="579">
        <v>0.72916666666666663</v>
      </c>
      <c r="D18" s="580">
        <v>2.25</v>
      </c>
      <c r="E18" s="579">
        <v>0.82291666666666663</v>
      </c>
      <c r="F18" s="578">
        <v>0.05</v>
      </c>
      <c r="G18" s="577">
        <v>0.13</v>
      </c>
    </row>
    <row r="19" spans="1:7" x14ac:dyDescent="0.35">
      <c r="A19" s="582" t="s">
        <v>382</v>
      </c>
      <c r="B19" s="581">
        <v>42357</v>
      </c>
      <c r="C19" s="579">
        <v>0.67708333333333337</v>
      </c>
      <c r="D19" s="580">
        <v>1.25</v>
      </c>
      <c r="E19" s="579">
        <v>0.72916666666666663</v>
      </c>
      <c r="F19" s="578">
        <v>0.05</v>
      </c>
      <c r="G19" s="577">
        <v>0.19</v>
      </c>
    </row>
    <row r="20" spans="1:7" x14ac:dyDescent="0.35">
      <c r="A20" s="582" t="s">
        <v>381</v>
      </c>
      <c r="B20" s="581">
        <v>42359</v>
      </c>
      <c r="C20" s="579">
        <v>0.66666666666666663</v>
      </c>
      <c r="D20" s="580">
        <v>7</v>
      </c>
      <c r="E20" s="579">
        <v>0.95833333333333337</v>
      </c>
      <c r="F20" s="578">
        <v>0.03</v>
      </c>
      <c r="G20" s="577">
        <v>0.26</v>
      </c>
    </row>
    <row r="21" spans="1:7" x14ac:dyDescent="0.35">
      <c r="A21" s="582" t="s">
        <v>380</v>
      </c>
      <c r="B21" s="581">
        <v>42360</v>
      </c>
      <c r="C21" s="579">
        <v>5.2083333333333336E-2</v>
      </c>
      <c r="D21" s="580">
        <v>6.25</v>
      </c>
      <c r="E21" s="579">
        <v>0.3125</v>
      </c>
      <c r="F21" s="578">
        <v>0.03</v>
      </c>
      <c r="G21" s="577">
        <v>0.13</v>
      </c>
    </row>
    <row r="22" spans="1:7" x14ac:dyDescent="0.35">
      <c r="A22" s="582" t="s">
        <v>379</v>
      </c>
      <c r="B22" s="581">
        <v>42372</v>
      </c>
      <c r="C22" s="579">
        <v>0.98958333333333337</v>
      </c>
      <c r="D22" s="580">
        <v>0.25</v>
      </c>
      <c r="E22" s="579">
        <v>1</v>
      </c>
      <c r="F22" s="578">
        <v>0.01</v>
      </c>
      <c r="G22" s="577">
        <v>0.01</v>
      </c>
    </row>
    <row r="23" spans="1:7" x14ac:dyDescent="0.35">
      <c r="A23" s="582" t="s">
        <v>378</v>
      </c>
      <c r="B23" s="581">
        <v>42374</v>
      </c>
      <c r="C23" s="579">
        <v>0.27083333333333331</v>
      </c>
      <c r="D23" s="580">
        <v>7.75</v>
      </c>
      <c r="E23" s="579">
        <v>0.59375</v>
      </c>
      <c r="F23" s="578">
        <v>0.09</v>
      </c>
      <c r="G23" s="577">
        <v>0.7</v>
      </c>
    </row>
    <row r="24" spans="1:7" x14ac:dyDescent="0.35">
      <c r="A24" s="582" t="s">
        <v>377</v>
      </c>
      <c r="B24" s="581">
        <v>42375</v>
      </c>
      <c r="C24" s="579">
        <v>0.4375</v>
      </c>
      <c r="D24" s="580">
        <v>13.5</v>
      </c>
      <c r="E24" s="579">
        <v>3.125E-2</v>
      </c>
      <c r="F24" s="578">
        <v>0.17</v>
      </c>
      <c r="G24" s="577">
        <v>0.45</v>
      </c>
    </row>
    <row r="25" spans="1:7" x14ac:dyDescent="0.35">
      <c r="A25" s="582" t="s">
        <v>376</v>
      </c>
      <c r="B25" s="581">
        <v>42376</v>
      </c>
      <c r="C25" s="579">
        <v>0.22916666666666666</v>
      </c>
      <c r="D25" s="580">
        <v>2.5</v>
      </c>
      <c r="E25" s="579">
        <v>0.33333333333333331</v>
      </c>
      <c r="F25" s="578">
        <v>0.14000000000000001</v>
      </c>
      <c r="G25" s="577">
        <v>0.47</v>
      </c>
    </row>
    <row r="26" spans="1:7" x14ac:dyDescent="0.35">
      <c r="A26" s="582" t="s">
        <v>375</v>
      </c>
      <c r="B26" s="581">
        <v>42378</v>
      </c>
      <c r="C26" s="579">
        <v>0.64583333333333337</v>
      </c>
      <c r="D26" s="580">
        <v>12.5</v>
      </c>
      <c r="E26" s="579">
        <v>0.15625</v>
      </c>
      <c r="F26" s="578">
        <v>0.02</v>
      </c>
      <c r="G26" s="577">
        <v>0.08</v>
      </c>
    </row>
    <row r="27" spans="1:7" x14ac:dyDescent="0.35">
      <c r="A27" s="582" t="s">
        <v>374</v>
      </c>
      <c r="B27" s="581">
        <v>42383</v>
      </c>
      <c r="C27" s="579">
        <v>0.30208333333333331</v>
      </c>
      <c r="D27" s="580">
        <v>0.25</v>
      </c>
      <c r="E27" s="579">
        <v>0.3125</v>
      </c>
      <c r="F27" s="578">
        <v>0.01</v>
      </c>
      <c r="G27" s="577">
        <v>0.03</v>
      </c>
    </row>
    <row r="28" spans="1:7" x14ac:dyDescent="0.35">
      <c r="A28" s="582" t="s">
        <v>373</v>
      </c>
      <c r="B28" s="581">
        <v>42386</v>
      </c>
      <c r="C28" s="579">
        <v>0.23958333333333334</v>
      </c>
      <c r="D28" s="580">
        <v>0.25</v>
      </c>
      <c r="E28" s="579">
        <v>0.25</v>
      </c>
      <c r="F28" s="578">
        <v>0.01</v>
      </c>
      <c r="G28" s="577">
        <v>0.01</v>
      </c>
    </row>
    <row r="29" spans="1:7" x14ac:dyDescent="0.35">
      <c r="A29" s="582" t="s">
        <v>372</v>
      </c>
      <c r="B29" s="581">
        <v>42387</v>
      </c>
      <c r="C29" s="579">
        <v>0.98958333333333337</v>
      </c>
      <c r="D29" s="580">
        <v>0.25</v>
      </c>
      <c r="E29" s="579">
        <v>1</v>
      </c>
      <c r="F29" s="578">
        <v>0.01</v>
      </c>
      <c r="G29" s="577">
        <v>0.01</v>
      </c>
    </row>
    <row r="30" spans="1:7" x14ac:dyDescent="0.35">
      <c r="A30" s="582" t="s">
        <v>371</v>
      </c>
      <c r="B30" s="581">
        <v>42388</v>
      </c>
      <c r="C30" s="579">
        <v>0.80208333333333337</v>
      </c>
      <c r="D30" s="580">
        <v>4.75</v>
      </c>
      <c r="E30" s="579">
        <v>1</v>
      </c>
      <c r="F30" s="578">
        <v>0.01</v>
      </c>
      <c r="G30" s="577">
        <v>0.11</v>
      </c>
    </row>
    <row r="31" spans="1:7" x14ac:dyDescent="0.35">
      <c r="A31" s="582" t="s">
        <v>370</v>
      </c>
      <c r="B31" s="581">
        <v>42389</v>
      </c>
      <c r="C31" s="579">
        <v>0.23958333333333334</v>
      </c>
      <c r="D31" s="580">
        <v>3.75</v>
      </c>
      <c r="E31" s="579">
        <v>0.39583333333333331</v>
      </c>
      <c r="F31" s="578">
        <v>0.01</v>
      </c>
      <c r="G31" s="577">
        <v>7.0000000000000007E-2</v>
      </c>
    </row>
    <row r="32" spans="1:7" x14ac:dyDescent="0.35">
      <c r="A32" s="582" t="s">
        <v>369</v>
      </c>
      <c r="B32" s="581">
        <v>42400</v>
      </c>
      <c r="C32" s="579">
        <v>0.29166666666666669</v>
      </c>
      <c r="D32" s="580">
        <v>1.5</v>
      </c>
      <c r="E32" s="579">
        <v>0.35416666666666669</v>
      </c>
      <c r="F32" s="578">
        <v>0.04</v>
      </c>
      <c r="G32" s="577">
        <v>0.17</v>
      </c>
    </row>
    <row r="33" spans="1:7" x14ac:dyDescent="0.35">
      <c r="A33" s="582" t="s">
        <v>368</v>
      </c>
      <c r="B33" s="581">
        <v>42417</v>
      </c>
      <c r="C33" s="579">
        <v>0.67708333333333337</v>
      </c>
      <c r="D33" s="580">
        <v>5</v>
      </c>
      <c r="E33" s="579">
        <v>0.88541666666666663</v>
      </c>
      <c r="F33" s="578">
        <v>0.06</v>
      </c>
      <c r="G33" s="577">
        <v>0.74</v>
      </c>
    </row>
    <row r="34" spans="1:7" x14ac:dyDescent="0.35">
      <c r="A34" s="582" t="s">
        <v>367</v>
      </c>
      <c r="B34" s="581">
        <v>42418</v>
      </c>
      <c r="C34" s="579">
        <v>0.28125</v>
      </c>
      <c r="D34" s="580">
        <v>0.25</v>
      </c>
      <c r="E34" s="579">
        <v>0.29166666666666669</v>
      </c>
      <c r="F34" s="578">
        <v>0.01</v>
      </c>
      <c r="G34" s="577">
        <v>0.02</v>
      </c>
    </row>
    <row r="35" spans="1:7" x14ac:dyDescent="0.35">
      <c r="A35" s="582" t="s">
        <v>366</v>
      </c>
      <c r="B35" s="581">
        <v>42433</v>
      </c>
      <c r="C35" s="579">
        <v>0.98958333333333337</v>
      </c>
      <c r="D35" s="580">
        <v>0.25</v>
      </c>
      <c r="E35" s="579">
        <v>1</v>
      </c>
      <c r="F35" s="578">
        <v>0.01</v>
      </c>
      <c r="G35" s="577">
        <v>0.02</v>
      </c>
    </row>
    <row r="36" spans="1:7" x14ac:dyDescent="0.35">
      <c r="A36" s="582" t="s">
        <v>365</v>
      </c>
      <c r="B36" s="581">
        <v>42434</v>
      </c>
      <c r="C36" s="579">
        <v>0</v>
      </c>
      <c r="D36" s="580">
        <v>6.75</v>
      </c>
      <c r="E36" s="579">
        <v>0.28125</v>
      </c>
      <c r="F36" s="578">
        <v>0.02</v>
      </c>
      <c r="G36" s="577">
        <v>0.13</v>
      </c>
    </row>
    <row r="37" spans="1:7" x14ac:dyDescent="0.35">
      <c r="A37" s="582" t="s">
        <v>364</v>
      </c>
      <c r="B37" s="581">
        <v>42435</v>
      </c>
      <c r="C37" s="579">
        <v>1.0416666666666666E-2</v>
      </c>
      <c r="D37" s="580">
        <v>5.5</v>
      </c>
      <c r="E37" s="579">
        <v>0.23958333333333334</v>
      </c>
      <c r="F37" s="578">
        <v>7.0000000000000007E-2</v>
      </c>
      <c r="G37" s="577">
        <v>0.55000000000000004</v>
      </c>
    </row>
    <row r="38" spans="1:7" x14ac:dyDescent="0.35">
      <c r="A38" s="582" t="s">
        <v>363</v>
      </c>
      <c r="B38" s="581">
        <v>42436</v>
      </c>
      <c r="C38" s="579">
        <v>0.27083333333333331</v>
      </c>
      <c r="D38" s="580">
        <v>3</v>
      </c>
      <c r="E38" s="579">
        <v>0.39583333333333331</v>
      </c>
      <c r="F38" s="578">
        <v>0.08</v>
      </c>
      <c r="G38" s="577">
        <v>0.24</v>
      </c>
    </row>
    <row r="39" spans="1:7" x14ac:dyDescent="0.35">
      <c r="A39" s="582" t="s">
        <v>362</v>
      </c>
      <c r="B39" s="581">
        <v>42440</v>
      </c>
      <c r="C39" s="579">
        <v>0.5625</v>
      </c>
      <c r="D39" s="580">
        <v>3.25</v>
      </c>
      <c r="E39" s="579">
        <v>0.69791666666666663</v>
      </c>
      <c r="F39" s="578">
        <v>0.15</v>
      </c>
      <c r="G39" s="577">
        <v>0.47</v>
      </c>
    </row>
    <row r="40" spans="1:7" x14ac:dyDescent="0.35">
      <c r="A40" s="582" t="s">
        <v>361</v>
      </c>
      <c r="B40" s="581">
        <v>42443</v>
      </c>
      <c r="C40" s="579">
        <v>0.28125</v>
      </c>
      <c r="D40" s="580">
        <v>3.75</v>
      </c>
      <c r="E40" s="579">
        <v>0.4375</v>
      </c>
      <c r="F40" s="578">
        <v>0.02</v>
      </c>
      <c r="G40" s="577">
        <v>0.1</v>
      </c>
    </row>
    <row r="41" spans="1:7" x14ac:dyDescent="0.35">
      <c r="A41" s="582" t="s">
        <v>360</v>
      </c>
      <c r="B41" s="581">
        <v>42457</v>
      </c>
      <c r="C41" s="579">
        <v>0.42708333333333331</v>
      </c>
      <c r="D41" s="580">
        <v>0.25</v>
      </c>
      <c r="E41" s="579">
        <v>0.4375</v>
      </c>
      <c r="F41" s="578">
        <v>0.01</v>
      </c>
      <c r="G41" s="577">
        <v>0.01</v>
      </c>
    </row>
    <row r="42" spans="1:7" x14ac:dyDescent="0.35">
      <c r="A42" s="582" t="s">
        <v>359</v>
      </c>
      <c r="B42" s="581">
        <v>42467</v>
      </c>
      <c r="C42" s="579">
        <v>0.5625</v>
      </c>
      <c r="D42" s="580">
        <v>3.75</v>
      </c>
      <c r="E42" s="579">
        <v>0.71875</v>
      </c>
      <c r="F42" s="578">
        <v>0.01</v>
      </c>
      <c r="G42" s="577">
        <v>0.04</v>
      </c>
    </row>
    <row r="43" spans="1:7" x14ac:dyDescent="0.35">
      <c r="A43" s="582" t="s">
        <v>358</v>
      </c>
      <c r="B43" s="581">
        <v>42468</v>
      </c>
      <c r="C43" s="579">
        <v>0.39583333333333331</v>
      </c>
      <c r="D43" s="580">
        <v>0.25</v>
      </c>
      <c r="E43" s="579">
        <v>0.66666666666666663</v>
      </c>
      <c r="F43" s="578">
        <v>0.02</v>
      </c>
      <c r="G43" s="577">
        <v>0.11</v>
      </c>
    </row>
    <row r="44" spans="1:7" x14ac:dyDescent="0.35">
      <c r="A44" s="582" t="s">
        <v>357</v>
      </c>
      <c r="B44" s="581">
        <v>42469</v>
      </c>
      <c r="C44" s="579">
        <v>0.35416666666666669</v>
      </c>
      <c r="D44" s="580">
        <v>3.25</v>
      </c>
      <c r="E44" s="579">
        <v>0.48958333333333331</v>
      </c>
      <c r="F44" s="578">
        <v>0.01</v>
      </c>
      <c r="G44" s="577">
        <v>0.02</v>
      </c>
    </row>
    <row r="45" spans="1:7" x14ac:dyDescent="0.35">
      <c r="A45" s="582" t="s">
        <v>356</v>
      </c>
      <c r="B45" s="581">
        <v>42470</v>
      </c>
      <c r="C45" s="579">
        <v>4.1666666666666664E-2</v>
      </c>
      <c r="D45" s="580">
        <v>2.5</v>
      </c>
      <c r="E45" s="579">
        <v>0.10416666666666667</v>
      </c>
      <c r="F45" s="578">
        <v>0.03</v>
      </c>
      <c r="G45" s="577">
        <v>0.06</v>
      </c>
    </row>
    <row r="46" spans="1:7" x14ac:dyDescent="0.35">
      <c r="A46" s="582" t="s">
        <v>355</v>
      </c>
      <c r="B46" s="581">
        <v>42495</v>
      </c>
      <c r="C46" s="579">
        <v>0.92708333333333337</v>
      </c>
      <c r="D46" s="580">
        <v>0.75</v>
      </c>
      <c r="E46" s="579" t="s">
        <v>354</v>
      </c>
      <c r="F46" s="578">
        <v>0.01</v>
      </c>
      <c r="G46" s="577">
        <v>0.02</v>
      </c>
    </row>
    <row r="47" spans="1:7" x14ac:dyDescent="0.35">
      <c r="A47" s="582" t="s">
        <v>353</v>
      </c>
      <c r="B47" s="581">
        <v>42496</v>
      </c>
      <c r="C47" s="579">
        <v>0.3125</v>
      </c>
      <c r="D47" s="580">
        <v>0.25</v>
      </c>
      <c r="E47" s="579">
        <v>0.32291666666666669</v>
      </c>
      <c r="F47" s="578">
        <v>0.08</v>
      </c>
      <c r="G47" s="577">
        <v>0.13</v>
      </c>
    </row>
    <row r="48" spans="1:7" x14ac:dyDescent="0.35">
      <c r="A48" s="582" t="s">
        <v>352</v>
      </c>
      <c r="B48" s="581">
        <v>42497</v>
      </c>
      <c r="C48" s="579">
        <v>0.34375</v>
      </c>
      <c r="D48" s="580">
        <v>0.25</v>
      </c>
      <c r="E48" s="579">
        <v>0.35416666666666669</v>
      </c>
      <c r="F48" s="578">
        <v>0.01</v>
      </c>
      <c r="G48" s="577">
        <v>0.01</v>
      </c>
    </row>
    <row r="49" spans="1:7" ht="15" thickBot="1" x14ac:dyDescent="0.4">
      <c r="A49" s="576" t="s">
        <v>351</v>
      </c>
      <c r="B49" s="575">
        <v>42532</v>
      </c>
      <c r="C49" s="573">
        <v>0.29166666666666669</v>
      </c>
      <c r="D49" s="574">
        <v>2.25</v>
      </c>
      <c r="E49" s="573">
        <v>0.38541666666666669</v>
      </c>
      <c r="F49" s="572">
        <v>0.01</v>
      </c>
      <c r="G49" s="571">
        <v>0.06</v>
      </c>
    </row>
    <row r="50" spans="1:7" ht="6.75" customHeight="1" x14ac:dyDescent="0.35"/>
    <row r="51" spans="1:7" x14ac:dyDescent="0.35">
      <c r="F51" s="570" t="s">
        <v>350</v>
      </c>
      <c r="G51" s="569">
        <f>SUM(G3:G49)</f>
        <v>7.6799999999999971</v>
      </c>
    </row>
    <row r="52" spans="1:7" x14ac:dyDescent="0.35">
      <c r="A52" s="568" t="s">
        <v>5</v>
      </c>
    </row>
    <row r="53" spans="1:7" x14ac:dyDescent="0.35">
      <c r="A53" s="518" t="s">
        <v>349</v>
      </c>
    </row>
    <row r="54" spans="1:7" x14ac:dyDescent="0.35">
      <c r="A54" s="518" t="s">
        <v>348</v>
      </c>
    </row>
    <row r="55" spans="1:7" x14ac:dyDescent="0.35">
      <c r="A55" s="518" t="s">
        <v>347</v>
      </c>
    </row>
    <row r="56" spans="1:7" x14ac:dyDescent="0.35">
      <c r="A56" s="518" t="s">
        <v>346</v>
      </c>
    </row>
  </sheetData>
  <mergeCells count="1">
    <mergeCell ref="A1:G1"/>
  </mergeCells>
  <pageMargins left="0.7" right="0.7" top="0.75" bottom="0.75" header="0.3" footer="0.3"/>
  <pageSetup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7"/>
  <sheetViews>
    <sheetView view="pageBreakPreview" zoomScale="115" zoomScaleNormal="100" zoomScaleSheetLayoutView="115" workbookViewId="0">
      <pane ySplit="3" topLeftCell="A4" activePane="bottomLeft" state="frozen"/>
      <selection pane="bottomLeft" sqref="A1:K1"/>
    </sheetView>
  </sheetViews>
  <sheetFormatPr defaultColWidth="9.1796875" defaultRowHeight="12.75" customHeight="1" x14ac:dyDescent="0.25"/>
  <cols>
    <col min="1" max="1" width="8" style="1" customWidth="1"/>
    <col min="2" max="2" width="13.7265625" style="1" customWidth="1"/>
    <col min="3" max="3" width="12.54296875" style="2" customWidth="1"/>
    <col min="4" max="4" width="16" style="3" customWidth="1"/>
    <col min="5" max="5" width="12.1796875" style="3" customWidth="1"/>
    <col min="6" max="6" width="18.26953125" style="3" customWidth="1"/>
    <col min="7" max="8" width="14.54296875" style="3" customWidth="1"/>
    <col min="9" max="9" width="15" style="3" customWidth="1"/>
    <col min="10" max="10" width="14.1796875" style="3" customWidth="1"/>
    <col min="11" max="11" width="17.453125" style="3" customWidth="1"/>
    <col min="12" max="12" width="10.453125" style="11" customWidth="1"/>
    <col min="13" max="16" width="9.1796875" style="8"/>
    <col min="17" max="16384" width="9.1796875" style="1"/>
  </cols>
  <sheetData>
    <row r="1" spans="1:16" ht="17.25" customHeight="1" thickBot="1" x14ac:dyDescent="0.4">
      <c r="A1" s="220" t="s">
        <v>152</v>
      </c>
      <c r="B1" s="221"/>
      <c r="C1" s="221"/>
      <c r="D1" s="221"/>
      <c r="E1" s="221"/>
      <c r="F1" s="221"/>
      <c r="G1" s="221"/>
      <c r="H1" s="221"/>
      <c r="I1" s="221"/>
      <c r="J1" s="221"/>
      <c r="K1" s="222"/>
      <c r="M1" s="12"/>
      <c r="N1" s="12"/>
      <c r="O1" s="12"/>
      <c r="P1" s="12"/>
    </row>
    <row r="2" spans="1:16" s="7" customFormat="1" ht="44.5" x14ac:dyDescent="0.45">
      <c r="A2" s="223" t="s">
        <v>45</v>
      </c>
      <c r="B2" s="229" t="s">
        <v>0</v>
      </c>
      <c r="C2" s="231" t="s">
        <v>1</v>
      </c>
      <c r="D2" s="68" t="s">
        <v>62</v>
      </c>
      <c r="E2" s="68" t="s">
        <v>63</v>
      </c>
      <c r="F2" s="68" t="s">
        <v>65</v>
      </c>
      <c r="G2" s="68" t="s">
        <v>64</v>
      </c>
      <c r="H2" s="69" t="s">
        <v>60</v>
      </c>
      <c r="I2" s="69" t="s">
        <v>17</v>
      </c>
      <c r="J2" s="69" t="s">
        <v>8</v>
      </c>
      <c r="K2" s="70" t="s">
        <v>18</v>
      </c>
      <c r="L2" s="9"/>
      <c r="M2" s="10"/>
      <c r="N2" s="10"/>
      <c r="O2" s="10"/>
      <c r="P2" s="10"/>
    </row>
    <row r="3" spans="1:16" s="7" customFormat="1" ht="15" thickBot="1" x14ac:dyDescent="0.4">
      <c r="A3" s="224"/>
      <c r="B3" s="230"/>
      <c r="C3" s="232"/>
      <c r="D3" s="71" t="s">
        <v>4</v>
      </c>
      <c r="E3" s="71" t="s">
        <v>4</v>
      </c>
      <c r="F3" s="71" t="s">
        <v>4</v>
      </c>
      <c r="G3" s="71" t="s">
        <v>4</v>
      </c>
      <c r="H3" s="72" t="s">
        <v>4</v>
      </c>
      <c r="I3" s="72" t="s">
        <v>4</v>
      </c>
      <c r="J3" s="72" t="s">
        <v>4</v>
      </c>
      <c r="K3" s="73" t="s">
        <v>4</v>
      </c>
      <c r="L3" s="9"/>
      <c r="M3" s="10"/>
      <c r="N3" s="10"/>
      <c r="O3" s="10"/>
      <c r="P3" s="10"/>
    </row>
    <row r="4" spans="1:16" s="7" customFormat="1" ht="13.5" customHeight="1" thickTop="1" x14ac:dyDescent="0.25">
      <c r="A4" s="176" t="s">
        <v>46</v>
      </c>
      <c r="B4" s="22" t="s">
        <v>2</v>
      </c>
      <c r="C4" s="177">
        <v>42199</v>
      </c>
      <c r="D4" s="23">
        <v>0.12</v>
      </c>
      <c r="E4" s="23" t="s">
        <v>13</v>
      </c>
      <c r="F4" s="23">
        <v>0.12</v>
      </c>
      <c r="G4" s="24">
        <v>0.36299999999999999</v>
      </c>
      <c r="H4" s="23">
        <f>G4+F4</f>
        <v>0.48299999999999998</v>
      </c>
      <c r="I4" s="228">
        <f>(H4+H5)/4</f>
        <v>0.27074999999999999</v>
      </c>
      <c r="J4" s="25">
        <v>8.1000000000000003E-2</v>
      </c>
      <c r="K4" s="227">
        <f>(J4+J5)/4</f>
        <v>4.5249999999999999E-2</v>
      </c>
      <c r="L4" s="13"/>
    </row>
    <row r="5" spans="1:16" s="7" customFormat="1" ht="13.5" customHeight="1" x14ac:dyDescent="0.25">
      <c r="A5" s="176"/>
      <c r="B5" s="18" t="s">
        <v>3</v>
      </c>
      <c r="C5" s="177"/>
      <c r="D5" s="26" t="s">
        <v>15</v>
      </c>
      <c r="E5" s="26" t="s">
        <v>14</v>
      </c>
      <c r="F5" s="26" t="s">
        <v>14</v>
      </c>
      <c r="G5" s="27">
        <v>0.6</v>
      </c>
      <c r="H5" s="27">
        <v>0.6</v>
      </c>
      <c r="I5" s="192"/>
      <c r="J5" s="19">
        <v>0.1</v>
      </c>
      <c r="K5" s="195"/>
      <c r="L5" s="13"/>
    </row>
    <row r="6" spans="1:16" s="7" customFormat="1" ht="13.5" customHeight="1" x14ac:dyDescent="0.25">
      <c r="A6" s="176"/>
      <c r="B6" s="18" t="s">
        <v>6</v>
      </c>
      <c r="C6" s="177"/>
      <c r="D6" s="170" t="s">
        <v>10</v>
      </c>
      <c r="E6" s="171"/>
      <c r="F6" s="171"/>
      <c r="G6" s="171"/>
      <c r="H6" s="172"/>
      <c r="I6" s="192"/>
      <c r="J6" s="19" t="s">
        <v>10</v>
      </c>
      <c r="K6" s="195"/>
      <c r="L6" s="13"/>
    </row>
    <row r="7" spans="1:16" s="7" customFormat="1" ht="13.5" customHeight="1" x14ac:dyDescent="0.25">
      <c r="A7" s="176"/>
      <c r="B7" s="20" t="s">
        <v>7</v>
      </c>
      <c r="C7" s="177"/>
      <c r="D7" s="173" t="s">
        <v>10</v>
      </c>
      <c r="E7" s="174"/>
      <c r="F7" s="174"/>
      <c r="G7" s="174"/>
      <c r="H7" s="175"/>
      <c r="I7" s="193"/>
      <c r="J7" s="21" t="s">
        <v>10</v>
      </c>
      <c r="K7" s="196"/>
      <c r="L7" s="13"/>
    </row>
    <row r="8" spans="1:16" s="7" customFormat="1" ht="13.5" customHeight="1" x14ac:dyDescent="0.25">
      <c r="A8" s="176" t="s">
        <v>47</v>
      </c>
      <c r="B8" s="22" t="s">
        <v>2</v>
      </c>
      <c r="C8" s="177">
        <v>42219</v>
      </c>
      <c r="D8" s="23" t="s">
        <v>13</v>
      </c>
      <c r="E8" s="23" t="s">
        <v>13</v>
      </c>
      <c r="F8" s="23" t="s">
        <v>13</v>
      </c>
      <c r="G8" s="24">
        <v>0.34599999999999997</v>
      </c>
      <c r="H8" s="23">
        <v>0.34599999999999997</v>
      </c>
      <c r="I8" s="200">
        <f>(H8+H9)/4</f>
        <v>0.35399999999999998</v>
      </c>
      <c r="J8" s="25" t="s">
        <v>11</v>
      </c>
      <c r="K8" s="194">
        <f>(J9)/4</f>
        <v>0.13500000000000001</v>
      </c>
      <c r="L8" s="13"/>
    </row>
    <row r="9" spans="1:16" s="7" customFormat="1" ht="13.5" customHeight="1" x14ac:dyDescent="0.25">
      <c r="A9" s="176"/>
      <c r="B9" s="18" t="s">
        <v>3</v>
      </c>
      <c r="C9" s="177"/>
      <c r="D9" s="26" t="s">
        <v>13</v>
      </c>
      <c r="E9" s="26" t="s">
        <v>13</v>
      </c>
      <c r="F9" s="26" t="s">
        <v>13</v>
      </c>
      <c r="G9" s="27">
        <v>1.07</v>
      </c>
      <c r="H9" s="27">
        <v>1.07</v>
      </c>
      <c r="I9" s="192"/>
      <c r="J9" s="19">
        <v>0.54</v>
      </c>
      <c r="K9" s="195"/>
      <c r="L9" s="13"/>
    </row>
    <row r="10" spans="1:16" s="7" customFormat="1" ht="13.5" customHeight="1" x14ac:dyDescent="0.25">
      <c r="A10" s="176"/>
      <c r="B10" s="18" t="s">
        <v>6</v>
      </c>
      <c r="C10" s="177"/>
      <c r="D10" s="170" t="s">
        <v>10</v>
      </c>
      <c r="E10" s="171"/>
      <c r="F10" s="171"/>
      <c r="G10" s="171"/>
      <c r="H10" s="172"/>
      <c r="I10" s="192"/>
      <c r="J10" s="19" t="s">
        <v>10</v>
      </c>
      <c r="K10" s="195"/>
      <c r="L10" s="13"/>
    </row>
    <row r="11" spans="1:16" s="7" customFormat="1" ht="13.5" customHeight="1" x14ac:dyDescent="0.25">
      <c r="A11" s="176"/>
      <c r="B11" s="20" t="s">
        <v>7</v>
      </c>
      <c r="C11" s="177"/>
      <c r="D11" s="173" t="s">
        <v>10</v>
      </c>
      <c r="E11" s="174"/>
      <c r="F11" s="174"/>
      <c r="G11" s="174"/>
      <c r="H11" s="175"/>
      <c r="I11" s="193"/>
      <c r="J11" s="21" t="s">
        <v>10</v>
      </c>
      <c r="K11" s="196"/>
      <c r="L11" s="13"/>
    </row>
    <row r="12" spans="1:16" s="7" customFormat="1" ht="13.5" customHeight="1" x14ac:dyDescent="0.25">
      <c r="A12" s="207" t="s">
        <v>48</v>
      </c>
      <c r="B12" s="14" t="s">
        <v>2</v>
      </c>
      <c r="C12" s="210">
        <v>42250</v>
      </c>
      <c r="D12" s="15" t="s">
        <v>15</v>
      </c>
      <c r="E12" s="15" t="s">
        <v>14</v>
      </c>
      <c r="F12" s="15" t="s">
        <v>14</v>
      </c>
      <c r="G12" s="16" t="s">
        <v>26</v>
      </c>
      <c r="H12" s="15">
        <v>0.55800000000000005</v>
      </c>
      <c r="I12" s="200">
        <f>H12/4</f>
        <v>0.13950000000000001</v>
      </c>
      <c r="J12" s="17">
        <v>8.1000000000000003E-2</v>
      </c>
      <c r="K12" s="194">
        <f>J12/4</f>
        <v>2.0250000000000001E-2</v>
      </c>
      <c r="L12" s="13"/>
    </row>
    <row r="13" spans="1:16" s="7" customFormat="1" ht="13.5" customHeight="1" x14ac:dyDescent="0.25">
      <c r="A13" s="208"/>
      <c r="B13" s="18" t="s">
        <v>3</v>
      </c>
      <c r="C13" s="186"/>
      <c r="D13" s="170" t="s">
        <v>10</v>
      </c>
      <c r="E13" s="171"/>
      <c r="F13" s="171"/>
      <c r="G13" s="171"/>
      <c r="H13" s="172"/>
      <c r="I13" s="192"/>
      <c r="J13" s="19" t="s">
        <v>10</v>
      </c>
      <c r="K13" s="195"/>
      <c r="L13" s="13"/>
    </row>
    <row r="14" spans="1:16" s="7" customFormat="1" ht="13.5" customHeight="1" x14ac:dyDescent="0.25">
      <c r="A14" s="208"/>
      <c r="B14" s="18" t="s">
        <v>6</v>
      </c>
      <c r="C14" s="186"/>
      <c r="D14" s="170" t="s">
        <v>10</v>
      </c>
      <c r="E14" s="171"/>
      <c r="F14" s="171"/>
      <c r="G14" s="171"/>
      <c r="H14" s="172"/>
      <c r="I14" s="192"/>
      <c r="J14" s="19" t="s">
        <v>10</v>
      </c>
      <c r="K14" s="195"/>
      <c r="L14" s="13"/>
    </row>
    <row r="15" spans="1:16" s="7" customFormat="1" ht="13.5" customHeight="1" x14ac:dyDescent="0.25">
      <c r="A15" s="208"/>
      <c r="B15" s="18" t="s">
        <v>7</v>
      </c>
      <c r="C15" s="186"/>
      <c r="D15" s="217" t="s">
        <v>10</v>
      </c>
      <c r="E15" s="218"/>
      <c r="F15" s="218"/>
      <c r="G15" s="218"/>
      <c r="H15" s="219"/>
      <c r="I15" s="193"/>
      <c r="J15" s="19" t="s">
        <v>10</v>
      </c>
      <c r="K15" s="196"/>
      <c r="L15" s="13"/>
    </row>
    <row r="16" spans="1:16" s="7" customFormat="1" ht="13.5" customHeight="1" x14ac:dyDescent="0.25">
      <c r="A16" s="207" t="s">
        <v>49</v>
      </c>
      <c r="B16" s="22" t="s">
        <v>2</v>
      </c>
      <c r="C16" s="210">
        <v>42285</v>
      </c>
      <c r="D16" s="23" t="s">
        <v>22</v>
      </c>
      <c r="E16" s="23" t="s">
        <v>14</v>
      </c>
      <c r="F16" s="23" t="s">
        <v>14</v>
      </c>
      <c r="G16" s="24">
        <v>0.185</v>
      </c>
      <c r="H16" s="23">
        <v>0.185</v>
      </c>
      <c r="I16" s="200">
        <f>H16/4</f>
        <v>4.6249999999999999E-2</v>
      </c>
      <c r="J16" s="25" t="s">
        <v>11</v>
      </c>
      <c r="K16" s="178" t="s">
        <v>24</v>
      </c>
      <c r="L16" s="13"/>
    </row>
    <row r="17" spans="1:12" s="7" customFormat="1" ht="13.5" customHeight="1" x14ac:dyDescent="0.25">
      <c r="A17" s="208"/>
      <c r="B17" s="18" t="s">
        <v>3</v>
      </c>
      <c r="C17" s="186"/>
      <c r="D17" s="170" t="s">
        <v>10</v>
      </c>
      <c r="E17" s="171"/>
      <c r="F17" s="171"/>
      <c r="G17" s="171"/>
      <c r="H17" s="172"/>
      <c r="I17" s="192"/>
      <c r="J17" s="19" t="s">
        <v>10</v>
      </c>
      <c r="K17" s="179"/>
      <c r="L17" s="13"/>
    </row>
    <row r="18" spans="1:12" s="7" customFormat="1" ht="13.5" customHeight="1" x14ac:dyDescent="0.25">
      <c r="A18" s="208"/>
      <c r="B18" s="18" t="s">
        <v>6</v>
      </c>
      <c r="C18" s="186"/>
      <c r="D18" s="170" t="s">
        <v>10</v>
      </c>
      <c r="E18" s="171"/>
      <c r="F18" s="171"/>
      <c r="G18" s="171"/>
      <c r="H18" s="172"/>
      <c r="I18" s="192"/>
      <c r="J18" s="19" t="s">
        <v>10</v>
      </c>
      <c r="K18" s="179"/>
      <c r="L18" s="13"/>
    </row>
    <row r="19" spans="1:12" s="7" customFormat="1" ht="13.5" customHeight="1" x14ac:dyDescent="0.25">
      <c r="A19" s="209"/>
      <c r="B19" s="20" t="s">
        <v>7</v>
      </c>
      <c r="C19" s="187"/>
      <c r="D19" s="173" t="s">
        <v>10</v>
      </c>
      <c r="E19" s="174"/>
      <c r="F19" s="174"/>
      <c r="G19" s="174"/>
      <c r="H19" s="175"/>
      <c r="I19" s="193"/>
      <c r="J19" s="21" t="s">
        <v>10</v>
      </c>
      <c r="K19" s="180"/>
      <c r="L19" s="13"/>
    </row>
    <row r="20" spans="1:12" s="7" customFormat="1" ht="13.5" customHeight="1" x14ac:dyDescent="0.25">
      <c r="A20" s="207" t="s">
        <v>50</v>
      </c>
      <c r="B20" s="22" t="s">
        <v>2</v>
      </c>
      <c r="C20" s="210">
        <v>42319</v>
      </c>
      <c r="D20" s="23">
        <v>0.44800000000000001</v>
      </c>
      <c r="E20" s="23" t="s">
        <v>14</v>
      </c>
      <c r="F20" s="23">
        <v>0.44800000000000001</v>
      </c>
      <c r="G20" s="24">
        <v>0.25900000000000001</v>
      </c>
      <c r="H20" s="23">
        <f>F20+G20</f>
        <v>0.70700000000000007</v>
      </c>
      <c r="I20" s="200">
        <f>H20/4</f>
        <v>0.17675000000000002</v>
      </c>
      <c r="J20" s="25">
        <v>0.21</v>
      </c>
      <c r="K20" s="194">
        <f>J20/4</f>
        <v>5.2499999999999998E-2</v>
      </c>
      <c r="L20" s="13"/>
    </row>
    <row r="21" spans="1:12" s="7" customFormat="1" ht="13.5" customHeight="1" x14ac:dyDescent="0.25">
      <c r="A21" s="208"/>
      <c r="B21" s="18" t="s">
        <v>3</v>
      </c>
      <c r="C21" s="186"/>
      <c r="D21" s="170" t="s">
        <v>10</v>
      </c>
      <c r="E21" s="171"/>
      <c r="F21" s="171"/>
      <c r="G21" s="171"/>
      <c r="H21" s="172"/>
      <c r="I21" s="192"/>
      <c r="J21" s="19" t="s">
        <v>10</v>
      </c>
      <c r="K21" s="195"/>
      <c r="L21" s="13"/>
    </row>
    <row r="22" spans="1:12" s="7" customFormat="1" ht="13.5" customHeight="1" x14ac:dyDescent="0.25">
      <c r="A22" s="208"/>
      <c r="B22" s="18" t="s">
        <v>6</v>
      </c>
      <c r="C22" s="186"/>
      <c r="D22" s="170" t="s">
        <v>10</v>
      </c>
      <c r="E22" s="171"/>
      <c r="F22" s="171"/>
      <c r="G22" s="171"/>
      <c r="H22" s="172"/>
      <c r="I22" s="192"/>
      <c r="J22" s="19" t="s">
        <v>10</v>
      </c>
      <c r="K22" s="195"/>
      <c r="L22" s="13"/>
    </row>
    <row r="23" spans="1:12" s="7" customFormat="1" ht="13.5" customHeight="1" x14ac:dyDescent="0.25">
      <c r="A23" s="209"/>
      <c r="B23" s="20" t="s">
        <v>7</v>
      </c>
      <c r="C23" s="187"/>
      <c r="D23" s="173" t="s">
        <v>10</v>
      </c>
      <c r="E23" s="174"/>
      <c r="F23" s="174"/>
      <c r="G23" s="174"/>
      <c r="H23" s="175"/>
      <c r="I23" s="193"/>
      <c r="J23" s="21" t="s">
        <v>10</v>
      </c>
      <c r="K23" s="196"/>
      <c r="L23" s="13"/>
    </row>
    <row r="24" spans="1:12" s="7" customFormat="1" ht="13.5" customHeight="1" thickBot="1" x14ac:dyDescent="0.3">
      <c r="A24" s="214" t="s">
        <v>51</v>
      </c>
      <c r="B24" s="14" t="s">
        <v>2</v>
      </c>
      <c r="C24" s="210">
        <v>42346</v>
      </c>
      <c r="D24" s="15" t="s">
        <v>22</v>
      </c>
      <c r="E24" s="15" t="s">
        <v>14</v>
      </c>
      <c r="F24" s="15" t="s">
        <v>14</v>
      </c>
      <c r="G24" s="16" t="s">
        <v>19</v>
      </c>
      <c r="H24" s="15">
        <v>0.24199999999999999</v>
      </c>
      <c r="I24" s="200">
        <f>H24/4</f>
        <v>6.0499999999999998E-2</v>
      </c>
      <c r="J24" s="17">
        <v>5.5E-2</v>
      </c>
      <c r="K24" s="194">
        <f>J24/4</f>
        <v>1.375E-2</v>
      </c>
      <c r="L24" s="13"/>
    </row>
    <row r="25" spans="1:12" s="7" customFormat="1" ht="13.5" customHeight="1" thickBot="1" x14ac:dyDescent="0.3">
      <c r="A25" s="215"/>
      <c r="B25" s="18" t="s">
        <v>3</v>
      </c>
      <c r="C25" s="186"/>
      <c r="D25" s="170" t="s">
        <v>10</v>
      </c>
      <c r="E25" s="171"/>
      <c r="F25" s="171"/>
      <c r="G25" s="171"/>
      <c r="H25" s="172"/>
      <c r="I25" s="192"/>
      <c r="J25" s="19" t="s">
        <v>10</v>
      </c>
      <c r="K25" s="195"/>
      <c r="L25" s="13"/>
    </row>
    <row r="26" spans="1:12" s="7" customFormat="1" ht="13.5" customHeight="1" thickBot="1" x14ac:dyDescent="0.3">
      <c r="A26" s="215"/>
      <c r="B26" s="18" t="s">
        <v>6</v>
      </c>
      <c r="C26" s="186"/>
      <c r="D26" s="170" t="s">
        <v>10</v>
      </c>
      <c r="E26" s="171"/>
      <c r="F26" s="171"/>
      <c r="G26" s="171"/>
      <c r="H26" s="172"/>
      <c r="I26" s="192"/>
      <c r="J26" s="19" t="s">
        <v>10</v>
      </c>
      <c r="K26" s="195"/>
      <c r="L26" s="13"/>
    </row>
    <row r="27" spans="1:12" s="7" customFormat="1" ht="13.5" customHeight="1" thickBot="1" x14ac:dyDescent="0.3">
      <c r="A27" s="215"/>
      <c r="B27" s="28" t="s">
        <v>7</v>
      </c>
      <c r="C27" s="216"/>
      <c r="D27" s="211" t="s">
        <v>10</v>
      </c>
      <c r="E27" s="212"/>
      <c r="F27" s="212"/>
      <c r="G27" s="212"/>
      <c r="H27" s="213"/>
      <c r="I27" s="206"/>
      <c r="J27" s="29" t="s">
        <v>10</v>
      </c>
      <c r="K27" s="205"/>
      <c r="L27" s="13"/>
    </row>
    <row r="28" spans="1:12" s="7" customFormat="1" ht="13.5" customHeight="1" x14ac:dyDescent="0.25">
      <c r="A28" s="184" t="s">
        <v>52</v>
      </c>
      <c r="B28" s="30" t="s">
        <v>2</v>
      </c>
      <c r="C28" s="185">
        <v>42374</v>
      </c>
      <c r="D28" s="31" t="s">
        <v>23</v>
      </c>
      <c r="E28" s="32" t="s">
        <v>14</v>
      </c>
      <c r="F28" s="31">
        <v>1.34</v>
      </c>
      <c r="G28" s="32" t="s">
        <v>20</v>
      </c>
      <c r="H28" s="31">
        <f>1.34 + 2.99</f>
        <v>4.33</v>
      </c>
      <c r="I28" s="191">
        <f>(H28+H29+H30+H31+H32)/8</f>
        <v>1.5062500000000001</v>
      </c>
      <c r="J28" s="33">
        <v>0.63</v>
      </c>
      <c r="K28" s="204">
        <f>(J28+J29+1.3+J31)/8</f>
        <v>1.17875</v>
      </c>
      <c r="L28" s="13"/>
    </row>
    <row r="29" spans="1:12" s="7" customFormat="1" ht="13.5" customHeight="1" x14ac:dyDescent="0.25">
      <c r="A29" s="176"/>
      <c r="B29" s="18" t="s">
        <v>3</v>
      </c>
      <c r="C29" s="186"/>
      <c r="D29" s="26" t="s">
        <v>15</v>
      </c>
      <c r="E29" s="26" t="s">
        <v>14</v>
      </c>
      <c r="F29" s="26" t="s">
        <v>14</v>
      </c>
      <c r="G29" s="27">
        <v>2.2799999999999998</v>
      </c>
      <c r="H29" s="27">
        <v>2.2799999999999998</v>
      </c>
      <c r="I29" s="192"/>
      <c r="J29" s="19">
        <v>5.2</v>
      </c>
      <c r="K29" s="195"/>
      <c r="L29" s="13"/>
    </row>
    <row r="30" spans="1:12" s="7" customFormat="1" ht="13.5" customHeight="1" x14ac:dyDescent="0.25">
      <c r="A30" s="176"/>
      <c r="B30" s="18" t="s">
        <v>6</v>
      </c>
      <c r="C30" s="186"/>
      <c r="D30" s="27">
        <v>0.56999999999999995</v>
      </c>
      <c r="E30" s="26" t="s">
        <v>14</v>
      </c>
      <c r="F30" s="27">
        <v>0.56999999999999995</v>
      </c>
      <c r="G30" s="27" t="s">
        <v>27</v>
      </c>
      <c r="H30" s="27">
        <f>F30+1.19</f>
        <v>1.7599999999999998</v>
      </c>
      <c r="I30" s="192"/>
      <c r="J30" s="19" t="s">
        <v>28</v>
      </c>
      <c r="K30" s="195"/>
      <c r="L30" s="13"/>
    </row>
    <row r="31" spans="1:12" s="7" customFormat="1" ht="13.5" customHeight="1" x14ac:dyDescent="0.25">
      <c r="A31" s="176"/>
      <c r="B31" s="20" t="s">
        <v>7</v>
      </c>
      <c r="C31" s="187"/>
      <c r="D31" s="35">
        <v>0.86</v>
      </c>
      <c r="E31" s="36" t="s">
        <v>14</v>
      </c>
      <c r="F31" s="35">
        <v>0.86</v>
      </c>
      <c r="G31" s="35">
        <v>1.68</v>
      </c>
      <c r="H31" s="35">
        <f>F31+G31</f>
        <v>2.54</v>
      </c>
      <c r="I31" s="192"/>
      <c r="J31" s="21">
        <v>2.2999999999999998</v>
      </c>
      <c r="K31" s="195"/>
      <c r="L31" s="13"/>
    </row>
    <row r="32" spans="1:12" s="7" customFormat="1" ht="13.5" customHeight="1" x14ac:dyDescent="0.25">
      <c r="A32" s="176" t="s">
        <v>53</v>
      </c>
      <c r="B32" s="22" t="s">
        <v>2</v>
      </c>
      <c r="C32" s="177">
        <v>42382</v>
      </c>
      <c r="D32" s="23">
        <v>0.22</v>
      </c>
      <c r="E32" s="26" t="s">
        <v>14</v>
      </c>
      <c r="F32" s="23">
        <f>D32</f>
        <v>0.22</v>
      </c>
      <c r="G32" s="23">
        <v>0.92</v>
      </c>
      <c r="H32" s="23">
        <f>F32+G32</f>
        <v>1.1400000000000001</v>
      </c>
      <c r="I32" s="192"/>
      <c r="J32" s="25" t="s">
        <v>11</v>
      </c>
      <c r="K32" s="195"/>
      <c r="L32" s="13"/>
    </row>
    <row r="33" spans="1:12" s="7" customFormat="1" ht="13.5" customHeight="1" x14ac:dyDescent="0.25">
      <c r="A33" s="176"/>
      <c r="B33" s="18" t="s">
        <v>3</v>
      </c>
      <c r="C33" s="177"/>
      <c r="D33" s="188" t="s">
        <v>10</v>
      </c>
      <c r="E33" s="189"/>
      <c r="F33" s="189"/>
      <c r="G33" s="189"/>
      <c r="H33" s="190"/>
      <c r="I33" s="192"/>
      <c r="J33" s="19" t="s">
        <v>10</v>
      </c>
      <c r="K33" s="195"/>
      <c r="L33" s="13"/>
    </row>
    <row r="34" spans="1:12" s="7" customFormat="1" ht="13.5" customHeight="1" x14ac:dyDescent="0.25">
      <c r="A34" s="176"/>
      <c r="B34" s="18" t="s">
        <v>6</v>
      </c>
      <c r="C34" s="177"/>
      <c r="D34" s="170" t="s">
        <v>10</v>
      </c>
      <c r="E34" s="171"/>
      <c r="F34" s="171"/>
      <c r="G34" s="171"/>
      <c r="H34" s="172"/>
      <c r="I34" s="192"/>
      <c r="J34" s="19" t="s">
        <v>10</v>
      </c>
      <c r="K34" s="195"/>
      <c r="L34" s="13"/>
    </row>
    <row r="35" spans="1:12" s="7" customFormat="1" ht="13.5" customHeight="1" x14ac:dyDescent="0.25">
      <c r="A35" s="176"/>
      <c r="B35" s="20" t="s">
        <v>7</v>
      </c>
      <c r="C35" s="177"/>
      <c r="D35" s="173" t="s">
        <v>10</v>
      </c>
      <c r="E35" s="174"/>
      <c r="F35" s="174"/>
      <c r="G35" s="174"/>
      <c r="H35" s="175"/>
      <c r="I35" s="193"/>
      <c r="J35" s="21" t="s">
        <v>10</v>
      </c>
      <c r="K35" s="196"/>
      <c r="L35" s="13"/>
    </row>
    <row r="36" spans="1:12" s="7" customFormat="1" ht="13.5" customHeight="1" x14ac:dyDescent="0.25">
      <c r="A36" s="176" t="s">
        <v>54</v>
      </c>
      <c r="B36" s="22" t="s">
        <v>2</v>
      </c>
      <c r="C36" s="177">
        <v>42409</v>
      </c>
      <c r="D36" s="23">
        <v>0.34</v>
      </c>
      <c r="E36" s="24" t="s">
        <v>14</v>
      </c>
      <c r="F36" s="23">
        <f>D36</f>
        <v>0.34</v>
      </c>
      <c r="G36" s="24" t="s">
        <v>21</v>
      </c>
      <c r="H36" s="23">
        <f>F36+0.138</f>
        <v>0.47800000000000004</v>
      </c>
      <c r="I36" s="200">
        <f>H36/4</f>
        <v>0.11950000000000001</v>
      </c>
      <c r="J36" s="25">
        <v>0.17</v>
      </c>
      <c r="K36" s="194">
        <f>J36/4</f>
        <v>4.2500000000000003E-2</v>
      </c>
      <c r="L36" s="13"/>
    </row>
    <row r="37" spans="1:12" s="7" customFormat="1" ht="13.5" customHeight="1" x14ac:dyDescent="0.25">
      <c r="A37" s="176"/>
      <c r="B37" s="18" t="s">
        <v>3</v>
      </c>
      <c r="C37" s="177"/>
      <c r="D37" s="170" t="s">
        <v>10</v>
      </c>
      <c r="E37" s="171"/>
      <c r="F37" s="171"/>
      <c r="G37" s="171"/>
      <c r="H37" s="172"/>
      <c r="I37" s="192"/>
      <c r="J37" s="19" t="s">
        <v>10</v>
      </c>
      <c r="K37" s="195"/>
      <c r="L37" s="13"/>
    </row>
    <row r="38" spans="1:12" s="7" customFormat="1" ht="13.5" customHeight="1" x14ac:dyDescent="0.25">
      <c r="A38" s="176"/>
      <c r="B38" s="18" t="s">
        <v>6</v>
      </c>
      <c r="C38" s="177"/>
      <c r="D38" s="225" t="s">
        <v>10</v>
      </c>
      <c r="E38" s="225"/>
      <c r="F38" s="225"/>
      <c r="G38" s="225"/>
      <c r="H38" s="225"/>
      <c r="I38" s="192"/>
      <c r="J38" s="19" t="s">
        <v>10</v>
      </c>
      <c r="K38" s="195"/>
      <c r="L38" s="13"/>
    </row>
    <row r="39" spans="1:12" s="7" customFormat="1" ht="13.5" customHeight="1" x14ac:dyDescent="0.25">
      <c r="A39" s="176"/>
      <c r="B39" s="20" t="s">
        <v>7</v>
      </c>
      <c r="C39" s="177"/>
      <c r="D39" s="226" t="s">
        <v>10</v>
      </c>
      <c r="E39" s="226"/>
      <c r="F39" s="226"/>
      <c r="G39" s="226"/>
      <c r="H39" s="226"/>
      <c r="I39" s="193"/>
      <c r="J39" s="21" t="s">
        <v>10</v>
      </c>
      <c r="K39" s="196"/>
      <c r="L39" s="13"/>
    </row>
    <row r="40" spans="1:12" s="7" customFormat="1" ht="13.5" customHeight="1" x14ac:dyDescent="0.25">
      <c r="A40" s="176" t="s">
        <v>55</v>
      </c>
      <c r="B40" s="14" t="s">
        <v>2</v>
      </c>
      <c r="C40" s="177">
        <v>42432</v>
      </c>
      <c r="D40" s="23">
        <v>0.56000000000000005</v>
      </c>
      <c r="E40" s="24" t="s">
        <v>14</v>
      </c>
      <c r="F40" s="23">
        <v>0.56000000000000005</v>
      </c>
      <c r="G40" s="23" t="s">
        <v>29</v>
      </c>
      <c r="H40" s="23">
        <f>F40+1.98</f>
        <v>2.54</v>
      </c>
      <c r="I40" s="201">
        <f>(H40+H44+H45+H46)/8</f>
        <v>0.86124999999999996</v>
      </c>
      <c r="J40" s="25">
        <v>1.1000000000000001</v>
      </c>
      <c r="K40" s="181">
        <f>(J40+J44+J45+J46)/8</f>
        <v>0.36749999999999999</v>
      </c>
      <c r="L40" s="13"/>
    </row>
    <row r="41" spans="1:12" s="7" customFormat="1" ht="13.5" customHeight="1" x14ac:dyDescent="0.25">
      <c r="A41" s="176"/>
      <c r="B41" s="34" t="s">
        <v>3</v>
      </c>
      <c r="C41" s="177"/>
      <c r="D41" s="170" t="s">
        <v>10</v>
      </c>
      <c r="E41" s="171"/>
      <c r="F41" s="171"/>
      <c r="G41" s="171"/>
      <c r="H41" s="172"/>
      <c r="I41" s="202"/>
      <c r="J41" s="37" t="s">
        <v>10</v>
      </c>
      <c r="K41" s="182"/>
      <c r="L41" s="13"/>
    </row>
    <row r="42" spans="1:12" s="7" customFormat="1" ht="13.5" customHeight="1" x14ac:dyDescent="0.25">
      <c r="A42" s="176"/>
      <c r="B42" s="34" t="s">
        <v>6</v>
      </c>
      <c r="C42" s="177"/>
      <c r="D42" s="170" t="s">
        <v>10</v>
      </c>
      <c r="E42" s="171"/>
      <c r="F42" s="171"/>
      <c r="G42" s="171"/>
      <c r="H42" s="172"/>
      <c r="I42" s="202"/>
      <c r="J42" s="37" t="s">
        <v>10</v>
      </c>
      <c r="K42" s="182"/>
      <c r="L42" s="13"/>
    </row>
    <row r="43" spans="1:12" s="7" customFormat="1" ht="13.5" customHeight="1" x14ac:dyDescent="0.25">
      <c r="A43" s="176"/>
      <c r="B43" s="20" t="s">
        <v>7</v>
      </c>
      <c r="C43" s="177"/>
      <c r="D43" s="173" t="s">
        <v>10</v>
      </c>
      <c r="E43" s="174"/>
      <c r="F43" s="174"/>
      <c r="G43" s="174"/>
      <c r="H43" s="175"/>
      <c r="I43" s="202"/>
      <c r="J43" s="21" t="s">
        <v>10</v>
      </c>
      <c r="K43" s="182"/>
      <c r="L43" s="13"/>
    </row>
    <row r="44" spans="1:12" s="7" customFormat="1" ht="13.5" customHeight="1" x14ac:dyDescent="0.25">
      <c r="A44" s="176" t="s">
        <v>56</v>
      </c>
      <c r="B44" s="22" t="s">
        <v>2</v>
      </c>
      <c r="C44" s="177">
        <v>42436</v>
      </c>
      <c r="D44" s="23">
        <v>0.5</v>
      </c>
      <c r="E44" s="24" t="s">
        <v>14</v>
      </c>
      <c r="F44" s="23">
        <v>0.5</v>
      </c>
      <c r="G44" s="23">
        <v>1.8</v>
      </c>
      <c r="H44" s="23">
        <f>F44+G44</f>
        <v>2.2999999999999998</v>
      </c>
      <c r="I44" s="202"/>
      <c r="J44" s="25">
        <v>0.51</v>
      </c>
      <c r="K44" s="182"/>
      <c r="L44" s="13"/>
    </row>
    <row r="45" spans="1:12" s="7" customFormat="1" ht="13.5" customHeight="1" x14ac:dyDescent="0.25">
      <c r="A45" s="176"/>
      <c r="B45" s="18" t="s">
        <v>3</v>
      </c>
      <c r="C45" s="177"/>
      <c r="D45" s="27">
        <v>0.7</v>
      </c>
      <c r="E45" s="26" t="s">
        <v>14</v>
      </c>
      <c r="F45" s="27">
        <v>0.7</v>
      </c>
      <c r="G45" s="38">
        <v>0.21</v>
      </c>
      <c r="H45" s="38">
        <f>F45+G45</f>
        <v>0.90999999999999992</v>
      </c>
      <c r="I45" s="202"/>
      <c r="J45" s="19">
        <v>0.77</v>
      </c>
      <c r="K45" s="182"/>
      <c r="L45" s="13"/>
    </row>
    <row r="46" spans="1:12" s="7" customFormat="1" ht="13.5" customHeight="1" x14ac:dyDescent="0.25">
      <c r="A46" s="176"/>
      <c r="B46" s="18" t="s">
        <v>6</v>
      </c>
      <c r="C46" s="177"/>
      <c r="D46" s="27">
        <v>0.19</v>
      </c>
      <c r="E46" s="26" t="s">
        <v>14</v>
      </c>
      <c r="F46" s="27">
        <v>0.19</v>
      </c>
      <c r="G46" s="27" t="s">
        <v>30</v>
      </c>
      <c r="H46" s="27">
        <f>F46+0.95</f>
        <v>1.1399999999999999</v>
      </c>
      <c r="I46" s="202"/>
      <c r="J46" s="19">
        <v>0.56000000000000005</v>
      </c>
      <c r="K46" s="182"/>
      <c r="L46" s="13"/>
    </row>
    <row r="47" spans="1:12" s="7" customFormat="1" ht="13.5" customHeight="1" x14ac:dyDescent="0.25">
      <c r="A47" s="176"/>
      <c r="B47" s="20" t="s">
        <v>7</v>
      </c>
      <c r="C47" s="177"/>
      <c r="D47" s="173" t="s">
        <v>10</v>
      </c>
      <c r="E47" s="174"/>
      <c r="F47" s="174"/>
      <c r="G47" s="174"/>
      <c r="H47" s="175"/>
      <c r="I47" s="203"/>
      <c r="J47" s="21" t="s">
        <v>10</v>
      </c>
      <c r="K47" s="183"/>
      <c r="L47" s="13"/>
    </row>
    <row r="48" spans="1:12" s="7" customFormat="1" ht="13.5" customHeight="1" x14ac:dyDescent="0.25">
      <c r="A48" s="176" t="s">
        <v>57</v>
      </c>
      <c r="B48" s="22" t="s">
        <v>2</v>
      </c>
      <c r="C48" s="177">
        <v>42466</v>
      </c>
      <c r="D48" s="24" t="s">
        <v>15</v>
      </c>
      <c r="E48" s="24" t="s">
        <v>14</v>
      </c>
      <c r="F48" s="24" t="s">
        <v>14</v>
      </c>
      <c r="G48" s="24">
        <v>0.32400000000000001</v>
      </c>
      <c r="H48" s="24">
        <v>0.32400000000000001</v>
      </c>
      <c r="I48" s="200">
        <f>H48/4</f>
        <v>8.1000000000000003E-2</v>
      </c>
      <c r="J48" s="25" t="s">
        <v>11</v>
      </c>
      <c r="K48" s="178" t="s">
        <v>24</v>
      </c>
      <c r="L48" s="13"/>
    </row>
    <row r="49" spans="1:16" s="7" customFormat="1" ht="13.5" customHeight="1" x14ac:dyDescent="0.25">
      <c r="A49" s="176"/>
      <c r="B49" s="18" t="s">
        <v>3</v>
      </c>
      <c r="C49" s="177"/>
      <c r="D49" s="170" t="s">
        <v>10</v>
      </c>
      <c r="E49" s="171"/>
      <c r="F49" s="171"/>
      <c r="G49" s="171"/>
      <c r="H49" s="172"/>
      <c r="I49" s="192"/>
      <c r="J49" s="19" t="s">
        <v>10</v>
      </c>
      <c r="K49" s="179"/>
      <c r="L49" s="13"/>
    </row>
    <row r="50" spans="1:16" s="7" customFormat="1" ht="13.5" customHeight="1" x14ac:dyDescent="0.25">
      <c r="A50" s="176"/>
      <c r="B50" s="18" t="s">
        <v>6</v>
      </c>
      <c r="C50" s="177"/>
      <c r="D50" s="170" t="s">
        <v>10</v>
      </c>
      <c r="E50" s="171"/>
      <c r="F50" s="171"/>
      <c r="G50" s="171"/>
      <c r="H50" s="172"/>
      <c r="I50" s="192"/>
      <c r="J50" s="19" t="s">
        <v>10</v>
      </c>
      <c r="K50" s="179"/>
      <c r="L50" s="13"/>
    </row>
    <row r="51" spans="1:16" s="7" customFormat="1" ht="13.5" customHeight="1" x14ac:dyDescent="0.25">
      <c r="A51" s="176"/>
      <c r="B51" s="20" t="s">
        <v>7</v>
      </c>
      <c r="C51" s="177"/>
      <c r="D51" s="173" t="s">
        <v>10</v>
      </c>
      <c r="E51" s="174"/>
      <c r="F51" s="174"/>
      <c r="G51" s="174"/>
      <c r="H51" s="175"/>
      <c r="I51" s="193"/>
      <c r="J51" s="21" t="s">
        <v>10</v>
      </c>
      <c r="K51" s="180"/>
      <c r="L51" s="13"/>
    </row>
    <row r="52" spans="1:16" s="7" customFormat="1" ht="13.5" customHeight="1" x14ac:dyDescent="0.25">
      <c r="A52" s="176" t="s">
        <v>58</v>
      </c>
      <c r="B52" s="22" t="s">
        <v>2</v>
      </c>
      <c r="C52" s="177">
        <v>42500</v>
      </c>
      <c r="D52" s="24" t="s">
        <v>15</v>
      </c>
      <c r="E52" s="24" t="s">
        <v>14</v>
      </c>
      <c r="F52" s="24" t="s">
        <v>14</v>
      </c>
      <c r="G52" s="24" t="s">
        <v>31</v>
      </c>
      <c r="H52" s="24" t="s">
        <v>14</v>
      </c>
      <c r="I52" s="197" t="s">
        <v>25</v>
      </c>
      <c r="J52" s="25" t="s">
        <v>11</v>
      </c>
      <c r="K52" s="178" t="s">
        <v>24</v>
      </c>
      <c r="L52" s="13"/>
    </row>
    <row r="53" spans="1:16" s="7" customFormat="1" ht="13.5" customHeight="1" x14ac:dyDescent="0.25">
      <c r="A53" s="176"/>
      <c r="B53" s="18" t="s">
        <v>3</v>
      </c>
      <c r="C53" s="177"/>
      <c r="D53" s="170" t="s">
        <v>10</v>
      </c>
      <c r="E53" s="171"/>
      <c r="F53" s="171"/>
      <c r="G53" s="171"/>
      <c r="H53" s="172"/>
      <c r="I53" s="198"/>
      <c r="J53" s="19" t="s">
        <v>10</v>
      </c>
      <c r="K53" s="179"/>
      <c r="L53" s="13"/>
    </row>
    <row r="54" spans="1:16" s="7" customFormat="1" ht="13.5" customHeight="1" x14ac:dyDescent="0.25">
      <c r="A54" s="176"/>
      <c r="B54" s="18" t="s">
        <v>6</v>
      </c>
      <c r="C54" s="177"/>
      <c r="D54" s="170" t="s">
        <v>10</v>
      </c>
      <c r="E54" s="171"/>
      <c r="F54" s="171"/>
      <c r="G54" s="171"/>
      <c r="H54" s="172"/>
      <c r="I54" s="198"/>
      <c r="J54" s="19" t="s">
        <v>10</v>
      </c>
      <c r="K54" s="179"/>
      <c r="L54" s="13"/>
    </row>
    <row r="55" spans="1:16" s="7" customFormat="1" ht="13.5" customHeight="1" x14ac:dyDescent="0.25">
      <c r="A55" s="176"/>
      <c r="B55" s="20" t="s">
        <v>7</v>
      </c>
      <c r="C55" s="177"/>
      <c r="D55" s="173" t="s">
        <v>10</v>
      </c>
      <c r="E55" s="174"/>
      <c r="F55" s="174"/>
      <c r="G55" s="174"/>
      <c r="H55" s="175"/>
      <c r="I55" s="199"/>
      <c r="J55" s="21" t="s">
        <v>10</v>
      </c>
      <c r="K55" s="180"/>
      <c r="L55" s="13"/>
    </row>
    <row r="56" spans="1:16" s="7" customFormat="1" ht="13.5" customHeight="1" x14ac:dyDescent="0.25">
      <c r="A56" s="209" t="s">
        <v>59</v>
      </c>
      <c r="B56" s="14" t="s">
        <v>2</v>
      </c>
      <c r="C56" s="187">
        <v>42522</v>
      </c>
      <c r="D56" s="16" t="s">
        <v>15</v>
      </c>
      <c r="E56" s="16" t="s">
        <v>14</v>
      </c>
      <c r="F56" s="16" t="s">
        <v>14</v>
      </c>
      <c r="G56" s="16">
        <v>0.32400000000000001</v>
      </c>
      <c r="H56" s="16">
        <v>0.32400000000000001</v>
      </c>
      <c r="I56" s="200">
        <f>H56/4</f>
        <v>8.1000000000000003E-2</v>
      </c>
      <c r="J56" s="17">
        <v>7.4999999999999997E-2</v>
      </c>
      <c r="K56" s="194">
        <f>J56/4</f>
        <v>1.8749999999999999E-2</v>
      </c>
      <c r="L56" s="13"/>
    </row>
    <row r="57" spans="1:16" s="7" customFormat="1" ht="13.5" customHeight="1" x14ac:dyDescent="0.25">
      <c r="A57" s="176"/>
      <c r="B57" s="18" t="s">
        <v>3</v>
      </c>
      <c r="C57" s="177"/>
      <c r="D57" s="170" t="s">
        <v>10</v>
      </c>
      <c r="E57" s="171"/>
      <c r="F57" s="171"/>
      <c r="G57" s="171"/>
      <c r="H57" s="172"/>
      <c r="I57" s="192"/>
      <c r="J57" s="19" t="s">
        <v>10</v>
      </c>
      <c r="K57" s="195"/>
      <c r="L57" s="13"/>
    </row>
    <row r="58" spans="1:16" s="7" customFormat="1" ht="13.5" customHeight="1" x14ac:dyDescent="0.25">
      <c r="A58" s="176"/>
      <c r="B58" s="18" t="s">
        <v>6</v>
      </c>
      <c r="C58" s="177"/>
      <c r="D58" s="170" t="s">
        <v>10</v>
      </c>
      <c r="E58" s="171"/>
      <c r="F58" s="171"/>
      <c r="G58" s="171"/>
      <c r="H58" s="172"/>
      <c r="I58" s="192"/>
      <c r="J58" s="19" t="s">
        <v>10</v>
      </c>
      <c r="K58" s="195"/>
      <c r="L58" s="13"/>
    </row>
    <row r="59" spans="1:16" s="7" customFormat="1" ht="13.5" customHeight="1" thickBot="1" x14ac:dyDescent="0.3">
      <c r="A59" s="214"/>
      <c r="B59" s="28" t="s">
        <v>7</v>
      </c>
      <c r="C59" s="240"/>
      <c r="D59" s="211" t="s">
        <v>10</v>
      </c>
      <c r="E59" s="212"/>
      <c r="F59" s="212"/>
      <c r="G59" s="212"/>
      <c r="H59" s="213"/>
      <c r="I59" s="206"/>
      <c r="J59" s="29" t="s">
        <v>10</v>
      </c>
      <c r="K59" s="205"/>
      <c r="L59" s="13"/>
    </row>
    <row r="60" spans="1:16" s="45" customFormat="1" ht="19.5" customHeight="1" x14ac:dyDescent="0.35">
      <c r="A60" s="39"/>
      <c r="B60" s="40"/>
      <c r="C60" s="41"/>
      <c r="D60" s="41"/>
      <c r="E60" s="41"/>
      <c r="F60" s="41"/>
      <c r="G60" s="236" t="s">
        <v>32</v>
      </c>
      <c r="H60" s="237"/>
      <c r="I60" s="42">
        <v>2.4500000000000002</v>
      </c>
      <c r="J60" s="234"/>
      <c r="K60" s="43" t="s">
        <v>9</v>
      </c>
      <c r="L60" s="44"/>
      <c r="M60" s="44"/>
      <c r="N60" s="44"/>
      <c r="O60" s="44"/>
      <c r="P60" s="44"/>
    </row>
    <row r="61" spans="1:16" s="45" customFormat="1" ht="19.5" customHeight="1" thickBot="1" x14ac:dyDescent="0.4">
      <c r="A61" s="39"/>
      <c r="B61" s="40"/>
      <c r="C61" s="41"/>
      <c r="D61" s="41"/>
      <c r="E61" s="41"/>
      <c r="F61" s="41"/>
      <c r="G61" s="238" t="s">
        <v>33</v>
      </c>
      <c r="H61" s="239"/>
      <c r="I61" s="46">
        <v>1</v>
      </c>
      <c r="J61" s="235"/>
      <c r="K61" s="47" t="s">
        <v>12</v>
      </c>
      <c r="L61" s="44"/>
      <c r="M61" s="44"/>
      <c r="N61" s="44"/>
      <c r="O61" s="44"/>
      <c r="P61" s="44"/>
    </row>
    <row r="62" spans="1:16" s="45" customFormat="1" ht="14.25" customHeight="1" x14ac:dyDescent="0.35">
      <c r="A62" s="66" t="s">
        <v>5</v>
      </c>
      <c r="B62" s="40"/>
      <c r="C62" s="41"/>
      <c r="D62" s="41"/>
      <c r="E62" s="41"/>
      <c r="F62" s="41"/>
      <c r="G62" s="48"/>
      <c r="H62" s="48"/>
      <c r="I62" s="49"/>
      <c r="J62" s="49"/>
      <c r="K62" s="50"/>
      <c r="L62" s="44"/>
      <c r="M62" s="44"/>
      <c r="N62" s="44"/>
      <c r="O62" s="44"/>
      <c r="P62" s="44"/>
    </row>
    <row r="63" spans="1:16" s="55" customFormat="1" ht="12.75" customHeight="1" x14ac:dyDescent="0.35">
      <c r="A63" s="51" t="s">
        <v>35</v>
      </c>
      <c r="B63" s="45"/>
      <c r="C63" s="52"/>
      <c r="D63" s="52"/>
      <c r="E63" s="52"/>
      <c r="F63" s="52"/>
      <c r="G63" s="52"/>
      <c r="H63" s="53"/>
      <c r="I63" s="53"/>
      <c r="J63" s="53"/>
      <c r="K63" s="54"/>
    </row>
    <row r="64" spans="1:16" s="55" customFormat="1" ht="12.75" customHeight="1" x14ac:dyDescent="0.35">
      <c r="A64" s="51" t="s">
        <v>36</v>
      </c>
      <c r="B64" s="45"/>
      <c r="C64" s="52"/>
      <c r="D64" s="52"/>
      <c r="E64" s="52"/>
      <c r="F64" s="52"/>
      <c r="G64" s="52"/>
      <c r="H64" s="53"/>
      <c r="I64" s="53"/>
      <c r="J64" s="53"/>
      <c r="K64" s="54"/>
    </row>
    <row r="65" spans="1:16" s="45" customFormat="1" ht="12.75" customHeight="1" x14ac:dyDescent="0.35">
      <c r="A65" s="51" t="s">
        <v>37</v>
      </c>
      <c r="C65" s="41"/>
      <c r="D65" s="41"/>
      <c r="E65" s="41"/>
      <c r="F65" s="41"/>
      <c r="G65" s="41"/>
      <c r="H65" s="56"/>
      <c r="I65" s="56"/>
      <c r="J65" s="56"/>
      <c r="K65" s="57"/>
      <c r="L65" s="44"/>
      <c r="M65" s="44"/>
      <c r="N65" s="44"/>
      <c r="O65" s="44"/>
      <c r="P65" s="44"/>
    </row>
    <row r="66" spans="1:16" s="45" customFormat="1" ht="12.75" customHeight="1" x14ac:dyDescent="0.35">
      <c r="A66" s="233" t="s">
        <v>38</v>
      </c>
      <c r="B66" s="233"/>
      <c r="C66" s="233"/>
      <c r="D66" s="233"/>
      <c r="E66" s="233"/>
      <c r="F66" s="233"/>
      <c r="G66" s="233"/>
      <c r="H66" s="233"/>
      <c r="I66" s="233"/>
      <c r="J66" s="233"/>
      <c r="K66" s="233"/>
      <c r="L66" s="44"/>
      <c r="M66" s="44"/>
      <c r="N66" s="44"/>
      <c r="O66" s="44"/>
      <c r="P66" s="44"/>
    </row>
    <row r="67" spans="1:16" s="45" customFormat="1" ht="12.75" customHeight="1" x14ac:dyDescent="0.35">
      <c r="A67" s="51" t="s">
        <v>61</v>
      </c>
      <c r="B67" s="55"/>
      <c r="C67" s="41"/>
      <c r="D67" s="41"/>
      <c r="E67" s="41"/>
      <c r="F67" s="41"/>
      <c r="G67" s="41"/>
      <c r="H67" s="56"/>
      <c r="I67" s="58" t="s">
        <v>16</v>
      </c>
      <c r="J67" s="56"/>
      <c r="K67" s="57"/>
      <c r="L67" s="44"/>
      <c r="M67" s="44"/>
      <c r="N67" s="44"/>
      <c r="O67" s="44"/>
      <c r="P67" s="44"/>
    </row>
    <row r="68" spans="1:16" s="45" customFormat="1" ht="8.25" customHeight="1" x14ac:dyDescent="0.35">
      <c r="A68" s="51"/>
      <c r="B68" s="44"/>
      <c r="C68" s="59"/>
      <c r="D68" s="60"/>
      <c r="E68" s="61"/>
      <c r="F68" s="61"/>
      <c r="G68" s="61"/>
      <c r="H68" s="61"/>
      <c r="I68" s="61"/>
      <c r="J68" s="61"/>
      <c r="K68" s="61"/>
      <c r="L68" s="44"/>
      <c r="M68" s="44"/>
      <c r="N68" s="44"/>
      <c r="O68" s="44"/>
      <c r="P68" s="44"/>
    </row>
    <row r="69" spans="1:16" s="55" customFormat="1" ht="12.75" customHeight="1" x14ac:dyDescent="0.35">
      <c r="A69" s="67" t="s">
        <v>34</v>
      </c>
      <c r="B69" s="62"/>
      <c r="C69" s="52"/>
      <c r="D69" s="52"/>
      <c r="E69" s="52"/>
      <c r="F69" s="63"/>
      <c r="G69" s="63"/>
      <c r="H69" s="64"/>
      <c r="I69" s="64"/>
      <c r="J69" s="64"/>
      <c r="K69" s="65"/>
    </row>
    <row r="70" spans="1:16" s="45" customFormat="1" ht="12.75" customHeight="1" x14ac:dyDescent="0.35">
      <c r="A70" s="233" t="s">
        <v>40</v>
      </c>
      <c r="B70" s="233"/>
      <c r="C70" s="233"/>
      <c r="D70" s="233"/>
      <c r="E70" s="233"/>
      <c r="F70" s="233"/>
      <c r="G70" s="233"/>
      <c r="H70" s="233"/>
      <c r="I70" s="233"/>
      <c r="J70" s="233"/>
      <c r="K70" s="233"/>
      <c r="L70" s="44"/>
      <c r="M70" s="44"/>
      <c r="N70" s="44"/>
      <c r="O70" s="44"/>
      <c r="P70" s="44"/>
    </row>
    <row r="71" spans="1:16" s="45" customFormat="1" ht="12.75" customHeight="1" x14ac:dyDescent="0.35">
      <c r="A71" s="233" t="s">
        <v>39</v>
      </c>
      <c r="B71" s="233"/>
      <c r="C71" s="233"/>
      <c r="D71" s="233"/>
      <c r="E71" s="233"/>
      <c r="F71" s="233"/>
      <c r="G71" s="233"/>
      <c r="H71" s="233"/>
      <c r="I71" s="233"/>
      <c r="J71" s="233"/>
      <c r="K71" s="233"/>
      <c r="L71" s="44"/>
      <c r="M71" s="44"/>
      <c r="N71" s="44"/>
      <c r="O71" s="44"/>
      <c r="P71" s="44"/>
    </row>
    <row r="72" spans="1:16" s="45" customFormat="1" ht="12.75" customHeight="1" x14ac:dyDescent="0.35">
      <c r="A72" s="233" t="s">
        <v>41</v>
      </c>
      <c r="B72" s="233"/>
      <c r="C72" s="233"/>
      <c r="D72" s="233"/>
      <c r="E72" s="233"/>
      <c r="F72" s="233"/>
      <c r="G72" s="233"/>
      <c r="H72" s="233"/>
      <c r="I72" s="233"/>
      <c r="J72" s="233"/>
      <c r="K72" s="233"/>
      <c r="L72" s="44"/>
      <c r="M72" s="44"/>
      <c r="N72" s="44"/>
      <c r="O72" s="44"/>
      <c r="P72" s="44"/>
    </row>
    <row r="73" spans="1:16" s="45" customFormat="1" ht="12.75" customHeight="1" x14ac:dyDescent="0.35">
      <c r="A73" s="233" t="s">
        <v>42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44"/>
      <c r="M73" s="44"/>
      <c r="N73" s="44"/>
      <c r="O73" s="44"/>
      <c r="P73" s="44"/>
    </row>
    <row r="74" spans="1:16" s="45" customFormat="1" ht="12.75" customHeight="1" x14ac:dyDescent="0.35">
      <c r="A74" s="233" t="s">
        <v>43</v>
      </c>
      <c r="B74" s="233"/>
      <c r="C74" s="233"/>
      <c r="D74" s="233"/>
      <c r="E74" s="233"/>
      <c r="F74" s="233"/>
      <c r="G74" s="233"/>
      <c r="H74" s="233"/>
      <c r="I74" s="233"/>
      <c r="J74" s="233"/>
      <c r="K74" s="233"/>
      <c r="L74" s="44"/>
      <c r="M74" s="44"/>
      <c r="N74" s="44"/>
      <c r="O74" s="44"/>
      <c r="P74" s="44"/>
    </row>
    <row r="75" spans="1:16" s="45" customFormat="1" ht="12.75" customHeight="1" x14ac:dyDescent="0.35">
      <c r="A75" s="233" t="s">
        <v>44</v>
      </c>
      <c r="B75" s="233"/>
      <c r="C75" s="233"/>
      <c r="D75" s="233"/>
      <c r="E75" s="233"/>
      <c r="F75" s="233"/>
      <c r="G75" s="233"/>
      <c r="H75" s="233"/>
      <c r="I75" s="233"/>
      <c r="J75" s="233"/>
      <c r="K75" s="233"/>
      <c r="L75" s="44"/>
      <c r="M75" s="44"/>
      <c r="N75" s="44"/>
      <c r="O75" s="44"/>
      <c r="P75" s="44"/>
    </row>
    <row r="76" spans="1:16" s="45" customFormat="1" ht="12.75" customHeight="1" x14ac:dyDescent="0.35">
      <c r="A76" s="51"/>
      <c r="C76" s="41"/>
      <c r="D76" s="41"/>
      <c r="E76" s="41"/>
      <c r="F76" s="41"/>
      <c r="G76" s="41"/>
      <c r="H76" s="56"/>
      <c r="I76" s="56"/>
      <c r="J76" s="56"/>
      <c r="K76" s="57"/>
      <c r="L76" s="44"/>
      <c r="M76" s="44"/>
      <c r="N76" s="44"/>
      <c r="O76" s="44"/>
      <c r="P76" s="44"/>
    </row>
    <row r="77" spans="1:16" ht="12.75" customHeight="1" x14ac:dyDescent="0.3">
      <c r="B77" s="4"/>
      <c r="C77" s="5"/>
      <c r="D77" s="6"/>
      <c r="E77" s="6"/>
      <c r="F77" s="6"/>
      <c r="G77" s="6"/>
      <c r="H77" s="6"/>
      <c r="I77" s="6"/>
      <c r="J77" s="6"/>
      <c r="K77" s="6"/>
    </row>
  </sheetData>
  <mergeCells count="101">
    <mergeCell ref="A75:K75"/>
    <mergeCell ref="J60:J61"/>
    <mergeCell ref="G60:H60"/>
    <mergeCell ref="G61:H61"/>
    <mergeCell ref="C56:C59"/>
    <mergeCell ref="D58:H58"/>
    <mergeCell ref="D59:H59"/>
    <mergeCell ref="A56:A59"/>
    <mergeCell ref="A71:K71"/>
    <mergeCell ref="A70:K70"/>
    <mergeCell ref="A72:K72"/>
    <mergeCell ref="A73:K73"/>
    <mergeCell ref="A74:K74"/>
    <mergeCell ref="D57:H57"/>
    <mergeCell ref="I56:I59"/>
    <mergeCell ref="K56:K59"/>
    <mergeCell ref="A66:K66"/>
    <mergeCell ref="A1:K1"/>
    <mergeCell ref="A40:A43"/>
    <mergeCell ref="A44:A47"/>
    <mergeCell ref="A2:A3"/>
    <mergeCell ref="D26:H26"/>
    <mergeCell ref="C44:C47"/>
    <mergeCell ref="D47:H47"/>
    <mergeCell ref="C40:C43"/>
    <mergeCell ref="D42:H42"/>
    <mergeCell ref="D43:H43"/>
    <mergeCell ref="C36:C39"/>
    <mergeCell ref="D38:H38"/>
    <mergeCell ref="D39:H39"/>
    <mergeCell ref="A36:A39"/>
    <mergeCell ref="K16:K19"/>
    <mergeCell ref="K4:K7"/>
    <mergeCell ref="K8:K11"/>
    <mergeCell ref="I16:I19"/>
    <mergeCell ref="I12:I15"/>
    <mergeCell ref="I8:I11"/>
    <mergeCell ref="I4:I7"/>
    <mergeCell ref="B2:B3"/>
    <mergeCell ref="C2:C3"/>
    <mergeCell ref="A4:A7"/>
    <mergeCell ref="C4:C7"/>
    <mergeCell ref="D6:H6"/>
    <mergeCell ref="D7:H7"/>
    <mergeCell ref="A8:A11"/>
    <mergeCell ref="C8:C11"/>
    <mergeCell ref="D10:H10"/>
    <mergeCell ref="D11:H11"/>
    <mergeCell ref="K12:K15"/>
    <mergeCell ref="A12:A15"/>
    <mergeCell ref="C12:C15"/>
    <mergeCell ref="D14:H14"/>
    <mergeCell ref="D15:H15"/>
    <mergeCell ref="A16:A19"/>
    <mergeCell ref="C16:C19"/>
    <mergeCell ref="D18:H18"/>
    <mergeCell ref="D19:H19"/>
    <mergeCell ref="D13:H13"/>
    <mergeCell ref="D17:H17"/>
    <mergeCell ref="D23:H23"/>
    <mergeCell ref="D27:H27"/>
    <mergeCell ref="A24:A27"/>
    <mergeCell ref="C24:C27"/>
    <mergeCell ref="A20:A23"/>
    <mergeCell ref="C20:C23"/>
    <mergeCell ref="D22:H22"/>
    <mergeCell ref="K52:K55"/>
    <mergeCell ref="K48:K51"/>
    <mergeCell ref="K40:K47"/>
    <mergeCell ref="A28:A31"/>
    <mergeCell ref="A32:A35"/>
    <mergeCell ref="C28:C31"/>
    <mergeCell ref="D21:H21"/>
    <mergeCell ref="D25:H25"/>
    <mergeCell ref="D33:H33"/>
    <mergeCell ref="I28:I35"/>
    <mergeCell ref="D37:H37"/>
    <mergeCell ref="D41:H41"/>
    <mergeCell ref="K36:K39"/>
    <mergeCell ref="I52:I55"/>
    <mergeCell ref="I48:I51"/>
    <mergeCell ref="I40:I47"/>
    <mergeCell ref="I36:I39"/>
    <mergeCell ref="K28:K35"/>
    <mergeCell ref="K24:K27"/>
    <mergeCell ref="K20:K23"/>
    <mergeCell ref="I24:I27"/>
    <mergeCell ref="I20:I23"/>
    <mergeCell ref="A52:A55"/>
    <mergeCell ref="C52:C55"/>
    <mergeCell ref="D54:H54"/>
    <mergeCell ref="D55:H55"/>
    <mergeCell ref="A48:A51"/>
    <mergeCell ref="C48:C51"/>
    <mergeCell ref="D50:H50"/>
    <mergeCell ref="D51:H51"/>
    <mergeCell ref="D49:H49"/>
    <mergeCell ref="D53:H53"/>
    <mergeCell ref="C32:C35"/>
    <mergeCell ref="D34:H34"/>
    <mergeCell ref="D35:H35"/>
  </mergeCells>
  <printOptions horizontalCentered="1"/>
  <pageMargins left="0.45" right="0.45" top="1.25" bottom="1" header="0.65" footer="0.3"/>
  <pageSetup scale="85" fitToHeight="0" orientation="landscape" r:id="rId1"/>
  <rowBreaks count="1" manualBreakCount="1">
    <brk id="3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1"/>
  <sheetViews>
    <sheetView view="pageBreakPreview" zoomScaleNormal="100" zoomScaleSheetLayoutView="100" workbookViewId="0">
      <pane ySplit="3" topLeftCell="A4" activePane="bottomLeft" state="frozen"/>
      <selection pane="bottomLeft" sqref="A1:I1"/>
    </sheetView>
  </sheetViews>
  <sheetFormatPr defaultColWidth="9.1796875" defaultRowHeight="12.75" customHeight="1" x14ac:dyDescent="0.25"/>
  <cols>
    <col min="1" max="1" width="18.453125" style="1" customWidth="1"/>
    <col min="2" max="2" width="15.26953125" style="1" customWidth="1"/>
    <col min="3" max="3" width="16.26953125" style="1" customWidth="1"/>
    <col min="4" max="4" width="16.7265625" style="2" customWidth="1"/>
    <col min="5" max="5" width="13.1796875" style="3" customWidth="1"/>
    <col min="6" max="6" width="12.81640625" style="3" customWidth="1"/>
    <col min="7" max="8" width="17.81640625" style="3" customWidth="1"/>
    <col min="9" max="9" width="31.26953125" style="3" customWidth="1"/>
    <col min="10" max="11" width="8.7265625" customWidth="1"/>
    <col min="12" max="16384" width="9.1796875" style="1"/>
  </cols>
  <sheetData>
    <row r="1" spans="1:11" ht="19.5" customHeight="1" x14ac:dyDescent="0.35">
      <c r="A1" s="241" t="s">
        <v>149</v>
      </c>
      <c r="B1" s="242"/>
      <c r="C1" s="242"/>
      <c r="D1" s="242"/>
      <c r="E1" s="242"/>
      <c r="F1" s="242"/>
      <c r="G1" s="242"/>
      <c r="H1" s="242"/>
      <c r="I1" s="243"/>
    </row>
    <row r="2" spans="1:11" s="12" customFormat="1" ht="38.25" customHeight="1" x14ac:dyDescent="0.45">
      <c r="A2" s="244" t="s">
        <v>126</v>
      </c>
      <c r="B2" s="246" t="s">
        <v>125</v>
      </c>
      <c r="C2" s="246" t="s">
        <v>45</v>
      </c>
      <c r="D2" s="246" t="s">
        <v>1</v>
      </c>
      <c r="E2" s="125" t="s">
        <v>62</v>
      </c>
      <c r="F2" s="125" t="s">
        <v>63</v>
      </c>
      <c r="G2" s="125" t="s">
        <v>64</v>
      </c>
      <c r="H2" s="124" t="s">
        <v>8</v>
      </c>
      <c r="I2" s="248" t="s">
        <v>124</v>
      </c>
      <c r="J2" s="11"/>
      <c r="K2" s="11"/>
    </row>
    <row r="3" spans="1:11" s="12" customFormat="1" ht="15" thickBot="1" x14ac:dyDescent="0.4">
      <c r="A3" s="245"/>
      <c r="B3" s="247"/>
      <c r="C3" s="247"/>
      <c r="D3" s="247"/>
      <c r="E3" s="71" t="s">
        <v>4</v>
      </c>
      <c r="F3" s="71" t="s">
        <v>4</v>
      </c>
      <c r="G3" s="71" t="s">
        <v>4</v>
      </c>
      <c r="H3" s="72" t="s">
        <v>4</v>
      </c>
      <c r="I3" s="249"/>
      <c r="J3" s="11"/>
      <c r="K3" s="11"/>
    </row>
    <row r="4" spans="1:11" s="101" customFormat="1" ht="16" customHeight="1" thickTop="1" x14ac:dyDescent="0.25">
      <c r="A4" s="119" t="s">
        <v>89</v>
      </c>
      <c r="B4" s="250" t="s">
        <v>88</v>
      </c>
      <c r="C4" s="252" t="s">
        <v>46</v>
      </c>
      <c r="D4" s="253">
        <v>42199</v>
      </c>
      <c r="E4" s="105">
        <v>0.12</v>
      </c>
      <c r="F4" s="105" t="s">
        <v>14</v>
      </c>
      <c r="G4" s="105" t="s">
        <v>123</v>
      </c>
      <c r="H4" s="123" t="s">
        <v>122</v>
      </c>
      <c r="I4" s="255"/>
    </row>
    <row r="5" spans="1:11" s="101" customFormat="1" ht="16" customHeight="1" x14ac:dyDescent="0.25">
      <c r="A5" s="109" t="s">
        <v>2</v>
      </c>
      <c r="B5" s="251"/>
      <c r="C5" s="251"/>
      <c r="D5" s="254"/>
      <c r="E5" s="114">
        <v>0.12</v>
      </c>
      <c r="F5" s="114" t="s">
        <v>14</v>
      </c>
      <c r="G5" s="114">
        <v>0.36299999999999999</v>
      </c>
      <c r="H5" s="122" t="s">
        <v>121</v>
      </c>
      <c r="I5" s="256"/>
    </row>
    <row r="6" spans="1:11" s="101" customFormat="1" ht="16" customHeight="1" x14ac:dyDescent="0.25">
      <c r="A6" s="119" t="s">
        <v>89</v>
      </c>
      <c r="B6" s="250" t="s">
        <v>88</v>
      </c>
      <c r="C6" s="250" t="s">
        <v>47</v>
      </c>
      <c r="D6" s="253">
        <v>42219</v>
      </c>
      <c r="E6" s="105" t="s">
        <v>13</v>
      </c>
      <c r="F6" s="105" t="s">
        <v>13</v>
      </c>
      <c r="G6" s="105" t="s">
        <v>120</v>
      </c>
      <c r="H6" s="120">
        <v>0.57999999999999996</v>
      </c>
      <c r="I6" s="255"/>
    </row>
    <row r="7" spans="1:11" s="101" customFormat="1" ht="16" customHeight="1" x14ac:dyDescent="0.25">
      <c r="A7" s="109" t="s">
        <v>3</v>
      </c>
      <c r="B7" s="251"/>
      <c r="C7" s="251"/>
      <c r="D7" s="254"/>
      <c r="E7" s="114" t="s">
        <v>13</v>
      </c>
      <c r="F7" s="114" t="s">
        <v>13</v>
      </c>
      <c r="G7" s="114" t="s">
        <v>119</v>
      </c>
      <c r="H7" s="121">
        <v>0.54</v>
      </c>
      <c r="I7" s="256"/>
    </row>
    <row r="8" spans="1:11" s="101" customFormat="1" ht="16" customHeight="1" x14ac:dyDescent="0.25">
      <c r="A8" s="119" t="s">
        <v>89</v>
      </c>
      <c r="B8" s="250" t="s">
        <v>88</v>
      </c>
      <c r="C8" s="250" t="s">
        <v>48</v>
      </c>
      <c r="D8" s="253">
        <v>42250</v>
      </c>
      <c r="E8" s="105" t="s">
        <v>14</v>
      </c>
      <c r="F8" s="105" t="s">
        <v>15</v>
      </c>
      <c r="G8" s="105" t="s">
        <v>118</v>
      </c>
      <c r="H8" s="120" t="s">
        <v>117</v>
      </c>
      <c r="I8" s="257"/>
    </row>
    <row r="9" spans="1:11" s="101" customFormat="1" ht="16" customHeight="1" x14ac:dyDescent="0.25">
      <c r="A9" s="109" t="s">
        <v>2</v>
      </c>
      <c r="B9" s="251"/>
      <c r="C9" s="251"/>
      <c r="D9" s="254"/>
      <c r="E9" s="114" t="s">
        <v>14</v>
      </c>
      <c r="F9" s="114" t="s">
        <v>15</v>
      </c>
      <c r="G9" s="114" t="s">
        <v>116</v>
      </c>
      <c r="H9" s="121">
        <v>8.1000000000000003E-2</v>
      </c>
      <c r="I9" s="258"/>
    </row>
    <row r="10" spans="1:11" s="101" customFormat="1" ht="16" customHeight="1" x14ac:dyDescent="0.25">
      <c r="A10" s="119" t="s">
        <v>89</v>
      </c>
      <c r="B10" s="250" t="s">
        <v>88</v>
      </c>
      <c r="C10" s="250" t="s">
        <v>49</v>
      </c>
      <c r="D10" s="253">
        <v>42285</v>
      </c>
      <c r="E10" s="105" t="s">
        <v>15</v>
      </c>
      <c r="F10" s="105" t="s">
        <v>14</v>
      </c>
      <c r="G10" s="105" t="s">
        <v>115</v>
      </c>
      <c r="H10" s="120">
        <v>0.55000000000000004</v>
      </c>
      <c r="I10" s="257"/>
    </row>
    <row r="11" spans="1:11" s="101" customFormat="1" ht="16" customHeight="1" x14ac:dyDescent="0.25">
      <c r="A11" s="109" t="s">
        <v>3</v>
      </c>
      <c r="B11" s="251"/>
      <c r="C11" s="251"/>
      <c r="D11" s="254"/>
      <c r="E11" s="114" t="s">
        <v>15</v>
      </c>
      <c r="F11" s="114" t="s">
        <v>14</v>
      </c>
      <c r="G11" s="114" t="s">
        <v>114</v>
      </c>
      <c r="H11" s="114">
        <v>0.55000000000000004</v>
      </c>
      <c r="I11" s="258"/>
    </row>
    <row r="12" spans="1:11" s="101" customFormat="1" ht="16" customHeight="1" x14ac:dyDescent="0.25">
      <c r="A12" s="119" t="s">
        <v>89</v>
      </c>
      <c r="B12" s="250" t="s">
        <v>88</v>
      </c>
      <c r="C12" s="250" t="s">
        <v>50</v>
      </c>
      <c r="D12" s="253">
        <v>42319</v>
      </c>
      <c r="E12" s="105">
        <v>0.45200000000000001</v>
      </c>
      <c r="F12" s="105" t="s">
        <v>14</v>
      </c>
      <c r="G12" s="105" t="s">
        <v>113</v>
      </c>
      <c r="H12" s="105">
        <v>0.2</v>
      </c>
      <c r="I12" s="257"/>
    </row>
    <row r="13" spans="1:11" s="101" customFormat="1" ht="16" customHeight="1" x14ac:dyDescent="0.25">
      <c r="A13" s="109" t="s">
        <v>2</v>
      </c>
      <c r="B13" s="251"/>
      <c r="C13" s="251"/>
      <c r="D13" s="254"/>
      <c r="E13" s="114">
        <v>0.44800000000000001</v>
      </c>
      <c r="F13" s="114" t="s">
        <v>14</v>
      </c>
      <c r="G13" s="114">
        <v>0.25900000000000001</v>
      </c>
      <c r="H13" s="114">
        <v>0.21</v>
      </c>
      <c r="I13" s="258"/>
    </row>
    <row r="14" spans="1:11" s="101" customFormat="1" ht="16" customHeight="1" x14ac:dyDescent="0.25">
      <c r="A14" s="119" t="s">
        <v>89</v>
      </c>
      <c r="B14" s="250" t="s">
        <v>88</v>
      </c>
      <c r="C14" s="250" t="s">
        <v>51</v>
      </c>
      <c r="D14" s="259">
        <v>42346</v>
      </c>
      <c r="E14" s="105" t="s">
        <v>15</v>
      </c>
      <c r="F14" s="105" t="s">
        <v>14</v>
      </c>
      <c r="G14" s="105" t="s">
        <v>112</v>
      </c>
      <c r="H14" s="105" t="s">
        <v>111</v>
      </c>
      <c r="I14" s="261"/>
    </row>
    <row r="15" spans="1:11" s="101" customFormat="1" ht="16" customHeight="1" x14ac:dyDescent="0.25">
      <c r="A15" s="109" t="s">
        <v>3</v>
      </c>
      <c r="B15" s="251"/>
      <c r="C15" s="251"/>
      <c r="D15" s="260"/>
      <c r="E15" s="114" t="s">
        <v>110</v>
      </c>
      <c r="F15" s="114" t="s">
        <v>14</v>
      </c>
      <c r="G15" s="114" t="s">
        <v>109</v>
      </c>
      <c r="H15" s="114" t="s">
        <v>108</v>
      </c>
      <c r="I15" s="262"/>
    </row>
    <row r="16" spans="1:11" s="101" customFormat="1" ht="16" customHeight="1" x14ac:dyDescent="0.25">
      <c r="A16" s="119" t="s">
        <v>89</v>
      </c>
      <c r="B16" s="250" t="s">
        <v>88</v>
      </c>
      <c r="C16" s="250" t="s">
        <v>52</v>
      </c>
      <c r="D16" s="259">
        <v>42374</v>
      </c>
      <c r="E16" s="105">
        <v>0.61</v>
      </c>
      <c r="F16" s="105" t="s">
        <v>14</v>
      </c>
      <c r="G16" s="105" t="s">
        <v>107</v>
      </c>
      <c r="H16" s="105" t="s">
        <v>106</v>
      </c>
      <c r="I16" s="261"/>
    </row>
    <row r="17" spans="1:9" s="101" customFormat="1" ht="16" customHeight="1" x14ac:dyDescent="0.25">
      <c r="A17" s="109" t="s">
        <v>6</v>
      </c>
      <c r="B17" s="251"/>
      <c r="C17" s="251"/>
      <c r="D17" s="260"/>
      <c r="E17" s="114">
        <v>0.56999999999999995</v>
      </c>
      <c r="F17" s="114" t="s">
        <v>14</v>
      </c>
      <c r="G17" s="114" t="s">
        <v>105</v>
      </c>
      <c r="H17" s="114" t="s">
        <v>104</v>
      </c>
      <c r="I17" s="262"/>
    </row>
    <row r="18" spans="1:9" s="101" customFormat="1" ht="16" customHeight="1" x14ac:dyDescent="0.25">
      <c r="A18" s="109" t="s">
        <v>103</v>
      </c>
      <c r="B18" s="118" t="s">
        <v>102</v>
      </c>
      <c r="C18" s="118" t="s">
        <v>52</v>
      </c>
      <c r="D18" s="117">
        <v>42374</v>
      </c>
      <c r="E18" s="114" t="s">
        <v>15</v>
      </c>
      <c r="F18" s="114" t="s">
        <v>14</v>
      </c>
      <c r="G18" s="114">
        <v>2.1999999999999999E-2</v>
      </c>
      <c r="H18" s="114" t="s">
        <v>11</v>
      </c>
      <c r="I18" s="116" t="s">
        <v>101</v>
      </c>
    </row>
    <row r="19" spans="1:9" s="101" customFormat="1" ht="16" customHeight="1" x14ac:dyDescent="0.25">
      <c r="A19" s="107" t="s">
        <v>89</v>
      </c>
      <c r="B19" s="263" t="s">
        <v>88</v>
      </c>
      <c r="C19" s="250" t="s">
        <v>53</v>
      </c>
      <c r="D19" s="264">
        <v>42382</v>
      </c>
      <c r="E19" s="115">
        <v>0.23</v>
      </c>
      <c r="F19" s="115" t="s">
        <v>14</v>
      </c>
      <c r="G19" s="115" t="s">
        <v>100</v>
      </c>
      <c r="H19" s="115" t="s">
        <v>11</v>
      </c>
      <c r="I19" s="265"/>
    </row>
    <row r="20" spans="1:9" s="101" customFormat="1" ht="16" customHeight="1" x14ac:dyDescent="0.25">
      <c r="A20" s="109" t="s">
        <v>2</v>
      </c>
      <c r="B20" s="251"/>
      <c r="C20" s="251"/>
      <c r="D20" s="260"/>
      <c r="E20" s="114">
        <v>0.22</v>
      </c>
      <c r="F20" s="114" t="s">
        <v>14</v>
      </c>
      <c r="G20" s="114">
        <v>0.92</v>
      </c>
      <c r="H20" s="114" t="s">
        <v>11</v>
      </c>
      <c r="I20" s="262"/>
    </row>
    <row r="21" spans="1:9" s="101" customFormat="1" ht="16" customHeight="1" x14ac:dyDescent="0.25">
      <c r="A21" s="107" t="s">
        <v>89</v>
      </c>
      <c r="B21" s="250" t="s">
        <v>88</v>
      </c>
      <c r="C21" s="250" t="s">
        <v>54</v>
      </c>
      <c r="D21" s="259">
        <v>42409</v>
      </c>
      <c r="E21" s="105" t="s">
        <v>15</v>
      </c>
      <c r="F21" s="105" t="s">
        <v>14</v>
      </c>
      <c r="G21" s="105">
        <v>0.69499999999999995</v>
      </c>
      <c r="H21" s="105" t="s">
        <v>99</v>
      </c>
      <c r="I21" s="261"/>
    </row>
    <row r="22" spans="1:9" s="101" customFormat="1" ht="16" customHeight="1" x14ac:dyDescent="0.25">
      <c r="A22" s="109" t="s">
        <v>3</v>
      </c>
      <c r="B22" s="251"/>
      <c r="C22" s="251"/>
      <c r="D22" s="260"/>
      <c r="E22" s="108" t="s">
        <v>15</v>
      </c>
      <c r="F22" s="108" t="s">
        <v>14</v>
      </c>
      <c r="G22" s="108">
        <v>0.755</v>
      </c>
      <c r="H22" s="108" t="s">
        <v>98</v>
      </c>
      <c r="I22" s="262"/>
    </row>
    <row r="23" spans="1:9" s="101" customFormat="1" ht="16" customHeight="1" x14ac:dyDescent="0.25">
      <c r="A23" s="107" t="s">
        <v>89</v>
      </c>
      <c r="B23" s="250" t="s">
        <v>88</v>
      </c>
      <c r="C23" s="250" t="s">
        <v>55</v>
      </c>
      <c r="D23" s="259">
        <v>42432</v>
      </c>
      <c r="E23" s="105">
        <v>0.56000000000000005</v>
      </c>
      <c r="F23" s="105" t="s">
        <v>14</v>
      </c>
      <c r="G23" s="111" t="s">
        <v>97</v>
      </c>
      <c r="H23" s="113">
        <v>1.1000000000000001</v>
      </c>
      <c r="I23" s="261"/>
    </row>
    <row r="24" spans="1:9" s="101" customFormat="1" ht="16" customHeight="1" x14ac:dyDescent="0.25">
      <c r="A24" s="109" t="s">
        <v>2</v>
      </c>
      <c r="B24" s="251"/>
      <c r="C24" s="251"/>
      <c r="D24" s="260"/>
      <c r="E24" s="108">
        <v>0.56000000000000005</v>
      </c>
      <c r="F24" s="108" t="s">
        <v>14</v>
      </c>
      <c r="G24" s="110" t="s">
        <v>96</v>
      </c>
      <c r="H24" s="112">
        <v>1.1000000000000001</v>
      </c>
      <c r="I24" s="262"/>
    </row>
    <row r="25" spans="1:9" s="101" customFormat="1" ht="16" customHeight="1" x14ac:dyDescent="0.25">
      <c r="A25" s="107" t="s">
        <v>89</v>
      </c>
      <c r="B25" s="250" t="s">
        <v>88</v>
      </c>
      <c r="C25" s="250" t="s">
        <v>56</v>
      </c>
      <c r="D25" s="259">
        <v>42436</v>
      </c>
      <c r="E25" s="106" t="s">
        <v>95</v>
      </c>
      <c r="F25" s="105" t="s">
        <v>14</v>
      </c>
      <c r="G25" s="105" t="s">
        <v>94</v>
      </c>
      <c r="H25" s="111">
        <v>0.53</v>
      </c>
      <c r="I25" s="261"/>
    </row>
    <row r="26" spans="1:9" s="101" customFormat="1" ht="16" customHeight="1" x14ac:dyDescent="0.25">
      <c r="A26" s="109" t="s">
        <v>6</v>
      </c>
      <c r="B26" s="251"/>
      <c r="C26" s="251"/>
      <c r="D26" s="260"/>
      <c r="E26" s="108">
        <v>0.19</v>
      </c>
      <c r="F26" s="108" t="s">
        <v>14</v>
      </c>
      <c r="G26" s="108" t="s">
        <v>30</v>
      </c>
      <c r="H26" s="110">
        <v>0.56000000000000005</v>
      </c>
      <c r="I26" s="262"/>
    </row>
    <row r="27" spans="1:9" s="101" customFormat="1" ht="16" customHeight="1" x14ac:dyDescent="0.25">
      <c r="A27" s="107" t="s">
        <v>89</v>
      </c>
      <c r="B27" s="250" t="s">
        <v>88</v>
      </c>
      <c r="C27" s="250" t="s">
        <v>57</v>
      </c>
      <c r="D27" s="259">
        <v>42466</v>
      </c>
      <c r="E27" s="105" t="s">
        <v>15</v>
      </c>
      <c r="F27" s="105" t="s">
        <v>14</v>
      </c>
      <c r="G27" s="105" t="s">
        <v>93</v>
      </c>
      <c r="H27" s="111">
        <v>0.59</v>
      </c>
      <c r="I27" s="261"/>
    </row>
    <row r="28" spans="1:9" s="101" customFormat="1" ht="16" customHeight="1" x14ac:dyDescent="0.25">
      <c r="A28" s="109" t="s">
        <v>3</v>
      </c>
      <c r="B28" s="251"/>
      <c r="C28" s="251"/>
      <c r="D28" s="260"/>
      <c r="E28" s="108" t="s">
        <v>15</v>
      </c>
      <c r="F28" s="108" t="s">
        <v>14</v>
      </c>
      <c r="G28" s="108" t="s">
        <v>92</v>
      </c>
      <c r="H28" s="110">
        <v>0.6</v>
      </c>
      <c r="I28" s="262"/>
    </row>
    <row r="29" spans="1:9" s="101" customFormat="1" ht="16" customHeight="1" x14ac:dyDescent="0.25">
      <c r="A29" s="107" t="s">
        <v>89</v>
      </c>
      <c r="B29" s="250" t="s">
        <v>88</v>
      </c>
      <c r="C29" s="250" t="s">
        <v>58</v>
      </c>
      <c r="D29" s="259">
        <v>42500</v>
      </c>
      <c r="E29" s="105" t="s">
        <v>15</v>
      </c>
      <c r="F29" s="105" t="s">
        <v>14</v>
      </c>
      <c r="G29" s="105" t="s">
        <v>91</v>
      </c>
      <c r="H29" s="105" t="s">
        <v>11</v>
      </c>
      <c r="I29" s="261"/>
    </row>
    <row r="30" spans="1:9" s="101" customFormat="1" ht="16" customHeight="1" x14ac:dyDescent="0.25">
      <c r="A30" s="109" t="s">
        <v>2</v>
      </c>
      <c r="B30" s="251"/>
      <c r="C30" s="251"/>
      <c r="D30" s="260"/>
      <c r="E30" s="108" t="s">
        <v>15</v>
      </c>
      <c r="F30" s="108" t="s">
        <v>14</v>
      </c>
      <c r="G30" s="108" t="s">
        <v>90</v>
      </c>
      <c r="H30" s="108" t="s">
        <v>11</v>
      </c>
      <c r="I30" s="262"/>
    </row>
    <row r="31" spans="1:9" s="101" customFormat="1" ht="16" customHeight="1" x14ac:dyDescent="0.25">
      <c r="A31" s="107" t="s">
        <v>89</v>
      </c>
      <c r="B31" s="250" t="s">
        <v>88</v>
      </c>
      <c r="C31" s="250" t="s">
        <v>59</v>
      </c>
      <c r="D31" s="259">
        <v>42522</v>
      </c>
      <c r="E31" s="105" t="s">
        <v>15</v>
      </c>
      <c r="F31" s="105" t="s">
        <v>14</v>
      </c>
      <c r="G31" s="106" t="s">
        <v>87</v>
      </c>
      <c r="H31" s="105">
        <v>0.34</v>
      </c>
      <c r="I31" s="261"/>
    </row>
    <row r="32" spans="1:9" s="101" customFormat="1" ht="16" customHeight="1" thickBot="1" x14ac:dyDescent="0.3">
      <c r="A32" s="104" t="s">
        <v>3</v>
      </c>
      <c r="B32" s="268"/>
      <c r="C32" s="268"/>
      <c r="D32" s="269"/>
      <c r="E32" s="102" t="s">
        <v>15</v>
      </c>
      <c r="F32" s="102" t="s">
        <v>14</v>
      </c>
      <c r="G32" s="103" t="s">
        <v>86</v>
      </c>
      <c r="H32" s="102">
        <v>0.41</v>
      </c>
      <c r="I32" s="270"/>
    </row>
    <row r="33" spans="1:31" customFormat="1" ht="3" customHeight="1" x14ac:dyDescent="0.25">
      <c r="A33" s="63"/>
      <c r="B33" s="100"/>
      <c r="C33" s="100"/>
      <c r="D33" s="99"/>
      <c r="E33" s="65"/>
      <c r="F33" s="65"/>
      <c r="G33" s="65"/>
      <c r="H33" s="65"/>
      <c r="I33" s="98"/>
    </row>
    <row r="34" spans="1:31" customFormat="1" ht="12.75" customHeight="1" x14ac:dyDescent="0.35">
      <c r="A34" s="66" t="s">
        <v>5</v>
      </c>
      <c r="B34" s="40"/>
      <c r="C34" s="40"/>
      <c r="D34" s="97"/>
      <c r="E34" s="96"/>
      <c r="F34" s="61"/>
      <c r="G34" s="61"/>
      <c r="H34" s="61"/>
      <c r="I34" s="61"/>
    </row>
    <row r="35" spans="1:31" customFormat="1" ht="12.75" hidden="1" customHeight="1" x14ac:dyDescent="0.35">
      <c r="A35" s="55" t="s">
        <v>85</v>
      </c>
      <c r="B35" s="55"/>
      <c r="C35" s="55"/>
      <c r="D35" s="79"/>
      <c r="E35" s="88"/>
      <c r="F35" s="61"/>
      <c r="G35" s="88" t="s">
        <v>16</v>
      </c>
      <c r="H35" s="88"/>
      <c r="I35" s="61"/>
    </row>
    <row r="36" spans="1:31" customFormat="1" ht="12.75" customHeight="1" x14ac:dyDescent="0.35">
      <c r="A36" s="45" t="s">
        <v>37</v>
      </c>
      <c r="B36" s="45"/>
      <c r="C36" s="45"/>
      <c r="D36" s="80"/>
      <c r="E36" s="61"/>
      <c r="F36" s="61"/>
      <c r="G36" s="61"/>
      <c r="H36" s="61"/>
      <c r="I36" s="61"/>
      <c r="J36" s="94" t="s">
        <v>16</v>
      </c>
      <c r="K36" s="94"/>
      <c r="L36" s="95" t="s">
        <v>16</v>
      </c>
    </row>
    <row r="37" spans="1:31" customFormat="1" ht="12.75" customHeight="1" x14ac:dyDescent="0.35">
      <c r="A37" s="45" t="s">
        <v>84</v>
      </c>
      <c r="B37" s="45"/>
      <c r="C37" s="45"/>
      <c r="D37" s="80"/>
      <c r="E37" s="61"/>
      <c r="F37" s="61"/>
      <c r="G37" s="61"/>
      <c r="H37" s="61"/>
      <c r="I37" s="61"/>
      <c r="J37" s="91" t="s">
        <v>16</v>
      </c>
      <c r="K37" s="87"/>
      <c r="L37" s="87"/>
    </row>
    <row r="38" spans="1:31" customFormat="1" ht="12.75" customHeight="1" x14ac:dyDescent="0.35">
      <c r="A38" s="45" t="s">
        <v>83</v>
      </c>
      <c r="B38" s="45"/>
      <c r="C38" s="45"/>
      <c r="D38" s="80"/>
      <c r="E38" s="61"/>
      <c r="F38" s="61"/>
      <c r="G38" s="61"/>
      <c r="H38" s="61"/>
      <c r="I38" s="61"/>
      <c r="J38" s="87"/>
      <c r="K38" s="87"/>
      <c r="L38" s="87"/>
    </row>
    <row r="39" spans="1:31" ht="13.5" customHeight="1" x14ac:dyDescent="0.35">
      <c r="A39" s="55" t="s">
        <v>82</v>
      </c>
      <c r="B39" s="45"/>
      <c r="C39" s="45"/>
      <c r="D39" s="80"/>
      <c r="E39" s="61"/>
      <c r="F39" s="61"/>
      <c r="G39" s="61"/>
      <c r="H39" s="61"/>
      <c r="I39" s="61"/>
      <c r="J39" s="94" t="s">
        <v>16</v>
      </c>
    </row>
    <row r="40" spans="1:31" customFormat="1" ht="12.75" hidden="1" customHeight="1" x14ac:dyDescent="0.35">
      <c r="A40" s="55" t="s">
        <v>81</v>
      </c>
      <c r="B40" s="45"/>
      <c r="C40" s="45"/>
      <c r="D40" s="80"/>
      <c r="E40" s="61"/>
      <c r="F40" s="61"/>
      <c r="G40" s="61"/>
      <c r="H40" s="61"/>
      <c r="I40" s="61"/>
      <c r="J40" s="91" t="s">
        <v>16</v>
      </c>
      <c r="K40" s="87"/>
    </row>
    <row r="41" spans="1:31" customFormat="1" ht="12.75" hidden="1" customHeight="1" x14ac:dyDescent="0.35">
      <c r="A41" s="93" t="s">
        <v>80</v>
      </c>
      <c r="B41" s="45"/>
      <c r="C41" s="45"/>
      <c r="D41" s="80"/>
      <c r="E41" s="61"/>
      <c r="F41" s="61"/>
      <c r="G41" s="61"/>
      <c r="H41" s="61"/>
      <c r="I41" s="61"/>
      <c r="J41" s="91"/>
      <c r="K41" s="87"/>
    </row>
    <row r="42" spans="1:31" customFormat="1" ht="12.75" hidden="1" customHeight="1" x14ac:dyDescent="0.35">
      <c r="A42" s="92" t="s">
        <v>79</v>
      </c>
      <c r="B42" s="45"/>
      <c r="C42" s="45"/>
      <c r="D42" s="80"/>
      <c r="E42" s="61"/>
      <c r="F42" s="61"/>
      <c r="G42" s="61"/>
      <c r="H42" s="61"/>
      <c r="I42" s="61"/>
      <c r="J42" s="91"/>
      <c r="K42" s="87"/>
    </row>
    <row r="43" spans="1:31" customFormat="1" ht="12.75" hidden="1" customHeight="1" x14ac:dyDescent="0.35">
      <c r="A43" s="92" t="s">
        <v>78</v>
      </c>
      <c r="B43" s="45"/>
      <c r="C43" s="45"/>
      <c r="D43" s="80"/>
      <c r="E43" s="61"/>
      <c r="F43" s="61"/>
      <c r="G43" s="61"/>
      <c r="H43" s="61"/>
      <c r="I43" s="61"/>
      <c r="J43" s="91"/>
      <c r="K43" s="87"/>
    </row>
    <row r="44" spans="1:31" customFormat="1" ht="12.75" hidden="1" customHeight="1" x14ac:dyDescent="0.35">
      <c r="A44" s="92" t="s">
        <v>77</v>
      </c>
      <c r="B44" s="45"/>
      <c r="C44" s="45"/>
      <c r="D44" s="80"/>
      <c r="E44" s="61"/>
      <c r="F44" s="61"/>
      <c r="G44" s="61"/>
      <c r="H44" s="61"/>
      <c r="I44" s="61"/>
      <c r="J44" s="91"/>
      <c r="K44" s="87"/>
    </row>
    <row r="45" spans="1:31" ht="12.75" hidden="1" customHeight="1" x14ac:dyDescent="0.35">
      <c r="A45" s="55" t="s">
        <v>76</v>
      </c>
      <c r="B45" s="55"/>
      <c r="C45" s="55"/>
      <c r="D45" s="79"/>
      <c r="E45" s="60"/>
      <c r="F45" s="45"/>
      <c r="G45" s="61"/>
      <c r="H45" s="61"/>
      <c r="I45" s="61"/>
      <c r="J45" s="87"/>
    </row>
    <row r="46" spans="1:31" s="85" customFormat="1" ht="6.75" customHeight="1" x14ac:dyDescent="0.35">
      <c r="A46" s="55"/>
      <c r="B46" s="55"/>
      <c r="C46" s="55"/>
      <c r="D46" s="79"/>
      <c r="E46" s="88"/>
      <c r="F46" s="88"/>
      <c r="G46" s="88"/>
      <c r="H46" s="88"/>
      <c r="I46" s="88"/>
      <c r="J46" s="91" t="s">
        <v>16</v>
      </c>
      <c r="K46" s="87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</row>
    <row r="47" spans="1:31" s="85" customFormat="1" ht="12.75" customHeight="1" x14ac:dyDescent="0.35">
      <c r="A47" s="67" t="s">
        <v>34</v>
      </c>
      <c r="B47" s="52"/>
      <c r="C47" s="52"/>
      <c r="D47" s="90"/>
      <c r="E47" s="89"/>
      <c r="F47" s="89"/>
      <c r="G47" s="88"/>
      <c r="H47" s="88"/>
      <c r="I47" s="88"/>
      <c r="J47" s="84" t="s">
        <v>16</v>
      </c>
      <c r="K47" s="87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</row>
    <row r="48" spans="1:31" ht="12.75" hidden="1" customHeight="1" x14ac:dyDescent="0.35">
      <c r="A48" s="45" t="s">
        <v>75</v>
      </c>
      <c r="B48" s="45"/>
      <c r="C48" s="45"/>
      <c r="D48" s="80"/>
      <c r="E48" s="61"/>
      <c r="F48" s="61"/>
      <c r="G48" s="61"/>
      <c r="H48" s="61"/>
      <c r="I48" s="61"/>
    </row>
    <row r="49" spans="1:30" ht="12.75" hidden="1" customHeight="1" x14ac:dyDescent="0.35">
      <c r="A49" s="45" t="s">
        <v>74</v>
      </c>
      <c r="B49" s="45"/>
      <c r="C49" s="45"/>
      <c r="D49" s="80"/>
      <c r="E49" s="61"/>
      <c r="F49" s="61"/>
      <c r="G49" s="61"/>
      <c r="H49" s="61"/>
      <c r="I49" s="61"/>
    </row>
    <row r="50" spans="1:30" s="82" customFormat="1" ht="12.75" customHeight="1" x14ac:dyDescent="0.35">
      <c r="A50" s="266" t="s">
        <v>73</v>
      </c>
      <c r="B50" s="266"/>
      <c r="C50" s="266"/>
      <c r="D50" s="266"/>
      <c r="E50" s="266"/>
      <c r="F50" s="266"/>
      <c r="G50" s="266"/>
      <c r="H50" s="266"/>
      <c r="I50" s="266"/>
      <c r="J50" s="84" t="s">
        <v>16</v>
      </c>
      <c r="K50" s="84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</row>
    <row r="51" spans="1:30" ht="12.75" customHeight="1" x14ac:dyDescent="0.35">
      <c r="A51" s="267" t="s">
        <v>72</v>
      </c>
      <c r="B51" s="267"/>
      <c r="C51" s="267"/>
      <c r="D51" s="267"/>
      <c r="E51" s="267"/>
      <c r="F51" s="267"/>
      <c r="G51" s="267"/>
      <c r="H51" s="267"/>
      <c r="I51" s="267"/>
    </row>
    <row r="52" spans="1:30" ht="12.75" customHeight="1" x14ac:dyDescent="0.35">
      <c r="A52" s="267" t="s">
        <v>41</v>
      </c>
      <c r="B52" s="267"/>
      <c r="C52" s="267"/>
      <c r="D52" s="267"/>
      <c r="E52" s="267"/>
      <c r="F52" s="267"/>
      <c r="G52" s="267"/>
      <c r="H52" s="267"/>
      <c r="I52" s="267"/>
    </row>
    <row r="53" spans="1:30" ht="12.75" hidden="1" customHeight="1" x14ac:dyDescent="0.35">
      <c r="A53" s="81" t="s">
        <v>71</v>
      </c>
      <c r="B53" s="45"/>
      <c r="C53" s="45"/>
      <c r="D53" s="80"/>
      <c r="E53" s="61"/>
      <c r="F53" s="61"/>
      <c r="G53" s="61"/>
      <c r="H53" s="61"/>
      <c r="I53" s="61"/>
    </row>
    <row r="54" spans="1:30" ht="12.75" hidden="1" customHeight="1" x14ac:dyDescent="0.35">
      <c r="A54" s="81" t="s">
        <v>70</v>
      </c>
      <c r="B54" s="45"/>
      <c r="C54" s="45"/>
      <c r="D54" s="80"/>
      <c r="E54" s="61"/>
      <c r="F54" s="61"/>
      <c r="G54" s="61"/>
      <c r="H54" s="61"/>
      <c r="I54" s="61"/>
    </row>
    <row r="55" spans="1:30" ht="12.75" customHeight="1" x14ac:dyDescent="0.35">
      <c r="A55" s="79" t="s">
        <v>69</v>
      </c>
      <c r="B55" s="79"/>
      <c r="C55" s="79"/>
      <c r="D55" s="79"/>
      <c r="E55" s="79"/>
      <c r="F55" s="79"/>
      <c r="G55" s="79"/>
      <c r="H55" s="79"/>
      <c r="I55" s="79"/>
    </row>
    <row r="56" spans="1:30" ht="12.75" hidden="1" customHeight="1" x14ac:dyDescent="0.3">
      <c r="A56" s="78" t="s">
        <v>68</v>
      </c>
      <c r="B56" s="4"/>
      <c r="C56" s="4"/>
      <c r="D56" s="5"/>
      <c r="E56" s="6"/>
      <c r="F56" s="6"/>
      <c r="G56" s="6"/>
      <c r="H56" s="6"/>
      <c r="I56" s="6"/>
    </row>
    <row r="57" spans="1:30" ht="12.75" hidden="1" customHeight="1" x14ac:dyDescent="0.3">
      <c r="A57" s="78" t="s">
        <v>67</v>
      </c>
      <c r="B57" s="4"/>
      <c r="C57" s="4"/>
      <c r="D57" s="5"/>
      <c r="E57" s="6"/>
      <c r="F57" s="6"/>
      <c r="G57" s="6"/>
      <c r="H57" s="6"/>
      <c r="I57" s="6"/>
    </row>
    <row r="58" spans="1:30" ht="12.75" customHeight="1" x14ac:dyDescent="0.35">
      <c r="A58" s="45" t="s">
        <v>66</v>
      </c>
    </row>
    <row r="59" spans="1:30" ht="12.75" customHeight="1" x14ac:dyDescent="0.25">
      <c r="B59" s="12"/>
      <c r="C59" s="12"/>
      <c r="D59" s="77"/>
      <c r="E59" s="76"/>
    </row>
    <row r="60" spans="1:30" ht="12.75" customHeight="1" x14ac:dyDescent="0.3">
      <c r="A60" s="75"/>
      <c r="J60" s="74" t="s">
        <v>16</v>
      </c>
    </row>
    <row r="61" spans="1:30" ht="12.75" customHeight="1" x14ac:dyDescent="0.25">
      <c r="A61" s="12"/>
    </row>
  </sheetData>
  <mergeCells count="65">
    <mergeCell ref="A50:I50"/>
    <mergeCell ref="A51:I51"/>
    <mergeCell ref="A52:I52"/>
    <mergeCell ref="B29:B30"/>
    <mergeCell ref="C29:C30"/>
    <mergeCell ref="D29:D30"/>
    <mergeCell ref="I29:I30"/>
    <mergeCell ref="B31:B32"/>
    <mergeCell ref="C31:C32"/>
    <mergeCell ref="D31:D32"/>
    <mergeCell ref="I31:I32"/>
    <mergeCell ref="B25:B26"/>
    <mergeCell ref="C25:C26"/>
    <mergeCell ref="D25:D26"/>
    <mergeCell ref="I25:I26"/>
    <mergeCell ref="B27:B28"/>
    <mergeCell ref="C27:C28"/>
    <mergeCell ref="D27:D28"/>
    <mergeCell ref="I27:I28"/>
    <mergeCell ref="B21:B22"/>
    <mergeCell ref="C21:C22"/>
    <mergeCell ref="D21:D22"/>
    <mergeCell ref="I21:I22"/>
    <mergeCell ref="B23:B24"/>
    <mergeCell ref="C23:C24"/>
    <mergeCell ref="D23:D24"/>
    <mergeCell ref="I23:I24"/>
    <mergeCell ref="B16:B17"/>
    <mergeCell ref="C16:C17"/>
    <mergeCell ref="D16:D17"/>
    <mergeCell ref="I16:I17"/>
    <mergeCell ref="B19:B20"/>
    <mergeCell ref="C19:C20"/>
    <mergeCell ref="D19:D20"/>
    <mergeCell ref="I19:I20"/>
    <mergeCell ref="B12:B13"/>
    <mergeCell ref="C12:C13"/>
    <mergeCell ref="D12:D13"/>
    <mergeCell ref="I12:I13"/>
    <mergeCell ref="B14:B15"/>
    <mergeCell ref="C14:C15"/>
    <mergeCell ref="D14:D15"/>
    <mergeCell ref="I14:I15"/>
    <mergeCell ref="B8:B9"/>
    <mergeCell ref="C8:C9"/>
    <mergeCell ref="D8:D9"/>
    <mergeCell ref="I8:I9"/>
    <mergeCell ref="B10:B11"/>
    <mergeCell ref="C10:C11"/>
    <mergeCell ref="D10:D11"/>
    <mergeCell ref="I10:I11"/>
    <mergeCell ref="B4:B5"/>
    <mergeCell ref="C4:C5"/>
    <mergeCell ref="D4:D5"/>
    <mergeCell ref="I4:I5"/>
    <mergeCell ref="B6:B7"/>
    <mergeCell ref="C6:C7"/>
    <mergeCell ref="D6:D7"/>
    <mergeCell ref="I6:I7"/>
    <mergeCell ref="A1:I1"/>
    <mergeCell ref="A2:A3"/>
    <mergeCell ref="B2:B3"/>
    <mergeCell ref="C2:C3"/>
    <mergeCell ref="D2:D3"/>
    <mergeCell ref="I2:I3"/>
  </mergeCells>
  <printOptions horizontalCentered="1"/>
  <pageMargins left="0.75" right="0.75" top="1.25" bottom="0.84" header="0.65" footer="0.28000000000000003"/>
  <pageSetup scale="79" fitToHeight="0" orientation="landscape" r:id="rId1"/>
  <rowBreaks count="1" manualBreakCount="1">
    <brk id="3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A18" sqref="A18"/>
    </sheetView>
  </sheetViews>
  <sheetFormatPr defaultRowHeight="14.5" x14ac:dyDescent="0.35"/>
  <cols>
    <col min="1" max="2" width="15.26953125" style="126" customWidth="1"/>
    <col min="3" max="3" width="18.26953125" style="126" customWidth="1"/>
    <col min="4" max="4" width="17.54296875" style="126" customWidth="1"/>
    <col min="5" max="5" width="18.7265625" style="126" customWidth="1"/>
    <col min="6" max="6" width="17.7265625" style="126" customWidth="1"/>
    <col min="7" max="16384" width="8.7265625" style="126"/>
  </cols>
  <sheetData>
    <row r="1" spans="1:6" ht="15.5" x14ac:dyDescent="0.35">
      <c r="A1" s="271" t="s">
        <v>150</v>
      </c>
      <c r="B1" s="272"/>
      <c r="C1" s="272"/>
      <c r="D1" s="272"/>
      <c r="E1" s="272"/>
      <c r="F1" s="273"/>
    </row>
    <row r="2" spans="1:6" ht="26.25" customHeight="1" x14ac:dyDescent="0.35">
      <c r="A2" s="274" t="s">
        <v>126</v>
      </c>
      <c r="B2" s="276" t="s">
        <v>125</v>
      </c>
      <c r="C2" s="278" t="s">
        <v>45</v>
      </c>
      <c r="D2" s="279" t="s">
        <v>1</v>
      </c>
      <c r="E2" s="281" t="s">
        <v>129</v>
      </c>
      <c r="F2" s="283" t="s">
        <v>128</v>
      </c>
    </row>
    <row r="3" spans="1:6" ht="21.75" customHeight="1" thickBot="1" x14ac:dyDescent="0.4">
      <c r="A3" s="275"/>
      <c r="B3" s="277"/>
      <c r="C3" s="277"/>
      <c r="D3" s="280"/>
      <c r="E3" s="282"/>
      <c r="F3" s="284"/>
    </row>
    <row r="4" spans="1:6" ht="15" thickTop="1" x14ac:dyDescent="0.35">
      <c r="A4" s="146" t="s">
        <v>89</v>
      </c>
      <c r="B4" s="285" t="s">
        <v>88</v>
      </c>
      <c r="C4" s="285" t="s">
        <v>52</v>
      </c>
      <c r="D4" s="287">
        <v>42374</v>
      </c>
      <c r="E4" s="145">
        <v>17</v>
      </c>
      <c r="F4" s="144">
        <v>1800</v>
      </c>
    </row>
    <row r="5" spans="1:6" x14ac:dyDescent="0.35">
      <c r="A5" s="143" t="s">
        <v>7</v>
      </c>
      <c r="B5" s="286"/>
      <c r="C5" s="286"/>
      <c r="D5" s="288"/>
      <c r="E5" s="142">
        <v>16</v>
      </c>
      <c r="F5" s="141">
        <v>1700</v>
      </c>
    </row>
    <row r="6" spans="1:6" x14ac:dyDescent="0.35">
      <c r="A6" s="140" t="s">
        <v>89</v>
      </c>
      <c r="B6" s="289" t="s">
        <v>88</v>
      </c>
      <c r="C6" s="289" t="s">
        <v>56</v>
      </c>
      <c r="D6" s="291">
        <v>42436</v>
      </c>
      <c r="E6" s="139">
        <v>14</v>
      </c>
      <c r="F6" s="138">
        <v>14</v>
      </c>
    </row>
    <row r="7" spans="1:6" ht="15" thickBot="1" x14ac:dyDescent="0.4">
      <c r="A7" s="137" t="s">
        <v>6</v>
      </c>
      <c r="B7" s="290"/>
      <c r="C7" s="290"/>
      <c r="D7" s="292"/>
      <c r="E7" s="136">
        <v>14</v>
      </c>
      <c r="F7" s="135">
        <v>17</v>
      </c>
    </row>
    <row r="8" spans="1:6" x14ac:dyDescent="0.35">
      <c r="A8" s="134"/>
      <c r="B8" s="134"/>
      <c r="C8" s="134"/>
      <c r="D8" s="133"/>
      <c r="E8" s="132"/>
      <c r="F8" s="132"/>
    </row>
    <row r="9" spans="1:6" x14ac:dyDescent="0.35">
      <c r="A9" s="131" t="s">
        <v>5</v>
      </c>
      <c r="B9" s="131"/>
      <c r="C9" s="131"/>
      <c r="D9" s="130"/>
      <c r="E9" s="127"/>
      <c r="F9" s="127"/>
    </row>
    <row r="10" spans="1:6" x14ac:dyDescent="0.35">
      <c r="A10" s="129" t="s">
        <v>127</v>
      </c>
      <c r="B10" s="129"/>
      <c r="C10" s="129"/>
      <c r="D10" s="129"/>
      <c r="E10" s="128"/>
      <c r="F10" s="127"/>
    </row>
    <row r="11" spans="1:6" x14ac:dyDescent="0.35">
      <c r="A11" s="129"/>
      <c r="B11" s="129"/>
      <c r="C11" s="129"/>
      <c r="D11" s="129"/>
      <c r="E11" s="128"/>
      <c r="F11" s="127"/>
    </row>
  </sheetData>
  <mergeCells count="13">
    <mergeCell ref="B4:B5"/>
    <mergeCell ref="C4:C5"/>
    <mergeCell ref="D4:D5"/>
    <mergeCell ref="B6:B7"/>
    <mergeCell ref="C6:C7"/>
    <mergeCell ref="D6:D7"/>
    <mergeCell ref="A1:F1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zoomScaleNormal="100" workbookViewId="0">
      <selection activeCell="D9" sqref="D9"/>
    </sheetView>
  </sheetViews>
  <sheetFormatPr defaultColWidth="9.1796875" defaultRowHeight="12.75" customHeight="1" x14ac:dyDescent="0.25"/>
  <cols>
    <col min="1" max="1" width="13" style="1" customWidth="1"/>
    <col min="2" max="2" width="8.81640625" style="1" customWidth="1"/>
    <col min="3" max="3" width="14.26953125" style="1" customWidth="1"/>
    <col min="4" max="4" width="16.54296875" style="2" customWidth="1"/>
    <col min="5" max="5" width="17.26953125" style="3" customWidth="1"/>
    <col min="6" max="6" width="16.1796875" style="3" customWidth="1"/>
    <col min="7" max="7" width="13.1796875" style="3" hidden="1" customWidth="1"/>
    <col min="8" max="8" width="13" style="3" hidden="1" customWidth="1"/>
    <col min="9" max="9" width="14" style="3" hidden="1" customWidth="1"/>
    <col min="10" max="10" width="16.1796875" style="3" customWidth="1"/>
    <col min="11" max="11" width="15.7265625" style="3" customWidth="1"/>
    <col min="12" max="12" width="16.7265625" style="3" customWidth="1"/>
    <col min="13" max="13" width="18.7265625" style="3" hidden="1" customWidth="1"/>
    <col min="14" max="14" width="8.7265625" customWidth="1"/>
    <col min="15" max="16384" width="9.1796875" style="1"/>
  </cols>
  <sheetData>
    <row r="1" spans="1:14" ht="27" customHeight="1" thickBot="1" x14ac:dyDescent="0.4">
      <c r="A1" s="241" t="s">
        <v>151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4"/>
    </row>
    <row r="2" spans="1:14" ht="14.5" x14ac:dyDescent="0.35">
      <c r="A2" s="295" t="s">
        <v>126</v>
      </c>
      <c r="B2" s="246" t="s">
        <v>125</v>
      </c>
      <c r="C2" s="246" t="s">
        <v>45</v>
      </c>
      <c r="D2" s="246" t="s">
        <v>1</v>
      </c>
      <c r="E2" s="297" t="s">
        <v>148</v>
      </c>
      <c r="F2" s="298"/>
      <c r="G2" s="298"/>
      <c r="H2" s="298"/>
      <c r="I2" s="298"/>
      <c r="J2" s="298"/>
      <c r="K2" s="298"/>
      <c r="L2" s="166" t="s">
        <v>147</v>
      </c>
      <c r="M2" s="165"/>
    </row>
    <row r="3" spans="1:14" ht="14.5" x14ac:dyDescent="0.35">
      <c r="A3" s="295"/>
      <c r="B3" s="246"/>
      <c r="C3" s="246"/>
      <c r="D3" s="246"/>
      <c r="E3" s="125" t="s">
        <v>146</v>
      </c>
      <c r="F3" s="125" t="s">
        <v>145</v>
      </c>
      <c r="G3" s="125"/>
      <c r="H3" s="125"/>
      <c r="I3" s="124"/>
      <c r="J3" s="125" t="s">
        <v>144</v>
      </c>
      <c r="K3" s="125" t="s">
        <v>143</v>
      </c>
      <c r="L3" s="299" t="s">
        <v>142</v>
      </c>
      <c r="M3" s="164"/>
    </row>
    <row r="4" spans="1:14" ht="15" thickBot="1" x14ac:dyDescent="0.4">
      <c r="A4" s="296"/>
      <c r="B4" s="247"/>
      <c r="C4" s="247"/>
      <c r="D4" s="247"/>
      <c r="E4" s="71" t="s">
        <v>142</v>
      </c>
      <c r="F4" s="71" t="s">
        <v>142</v>
      </c>
      <c r="G4" s="71"/>
      <c r="H4" s="71"/>
      <c r="I4" s="72"/>
      <c r="J4" s="71" t="s">
        <v>142</v>
      </c>
      <c r="K4" s="71" t="s">
        <v>142</v>
      </c>
      <c r="L4" s="284"/>
      <c r="M4" s="163" t="s">
        <v>142</v>
      </c>
    </row>
    <row r="5" spans="1:14" ht="15" thickTop="1" x14ac:dyDescent="0.25">
      <c r="A5" s="140" t="s">
        <v>89</v>
      </c>
      <c r="B5" s="300" t="s">
        <v>88</v>
      </c>
      <c r="C5" s="285" t="s">
        <v>52</v>
      </c>
      <c r="D5" s="301">
        <v>42374</v>
      </c>
      <c r="E5" s="157" t="s">
        <v>141</v>
      </c>
      <c r="F5" s="157" t="s">
        <v>141</v>
      </c>
      <c r="G5" s="158"/>
      <c r="H5" s="158"/>
      <c r="I5" s="158"/>
      <c r="J5" s="157" t="s">
        <v>141</v>
      </c>
      <c r="K5" s="156" t="s">
        <v>141</v>
      </c>
      <c r="L5" s="155" t="s">
        <v>140</v>
      </c>
      <c r="M5" s="154"/>
      <c r="N5" s="148"/>
    </row>
    <row r="6" spans="1:14" ht="14.5" x14ac:dyDescent="0.25">
      <c r="A6" s="143" t="s">
        <v>7</v>
      </c>
      <c r="B6" s="300"/>
      <c r="C6" s="286"/>
      <c r="D6" s="301"/>
      <c r="E6" s="161" t="s">
        <v>141</v>
      </c>
      <c r="F6" s="161" t="s">
        <v>141</v>
      </c>
      <c r="G6" s="162"/>
      <c r="H6" s="162"/>
      <c r="I6" s="162"/>
      <c r="J6" s="161" t="s">
        <v>141</v>
      </c>
      <c r="K6" s="160" t="s">
        <v>141</v>
      </c>
      <c r="L6" s="159" t="s">
        <v>140</v>
      </c>
      <c r="M6" s="149"/>
      <c r="N6" s="148"/>
    </row>
    <row r="7" spans="1:14" ht="14.5" x14ac:dyDescent="0.25">
      <c r="A7" s="140" t="s">
        <v>89</v>
      </c>
      <c r="B7" s="286" t="s">
        <v>88</v>
      </c>
      <c r="C7" s="289" t="s">
        <v>56</v>
      </c>
      <c r="D7" s="303">
        <v>42436</v>
      </c>
      <c r="E7" s="157" t="s">
        <v>139</v>
      </c>
      <c r="F7" s="157" t="s">
        <v>139</v>
      </c>
      <c r="G7" s="158"/>
      <c r="H7" s="158"/>
      <c r="I7" s="158"/>
      <c r="J7" s="157" t="s">
        <v>139</v>
      </c>
      <c r="K7" s="156" t="s">
        <v>139</v>
      </c>
      <c r="L7" s="155" t="s">
        <v>138</v>
      </c>
      <c r="M7" s="154"/>
      <c r="N7" s="148"/>
    </row>
    <row r="8" spans="1:14" ht="15" thickBot="1" x14ac:dyDescent="0.3">
      <c r="A8" s="137" t="s">
        <v>6</v>
      </c>
      <c r="B8" s="302"/>
      <c r="C8" s="290"/>
      <c r="D8" s="304"/>
      <c r="E8" s="152" t="s">
        <v>137</v>
      </c>
      <c r="F8" s="152" t="s">
        <v>137</v>
      </c>
      <c r="G8" s="153"/>
      <c r="H8" s="153"/>
      <c r="I8" s="153"/>
      <c r="J8" s="152" t="s">
        <v>137</v>
      </c>
      <c r="K8" s="151" t="s">
        <v>137</v>
      </c>
      <c r="L8" s="150" t="s">
        <v>136</v>
      </c>
      <c r="M8" s="149"/>
      <c r="N8" s="148"/>
    </row>
    <row r="9" spans="1:14" customFormat="1" ht="13" x14ac:dyDescent="0.3">
      <c r="A9" s="4"/>
      <c r="B9" s="4"/>
      <c r="C9" s="4"/>
      <c r="D9" s="5"/>
      <c r="E9" s="6"/>
      <c r="F9" s="6"/>
      <c r="G9" s="6"/>
      <c r="H9" s="6"/>
      <c r="I9" s="6"/>
      <c r="J9" s="6"/>
      <c r="K9" s="6"/>
      <c r="L9" s="6"/>
      <c r="M9" s="6"/>
    </row>
    <row r="10" spans="1:14" customFormat="1" ht="14.5" x14ac:dyDescent="0.35">
      <c r="A10" s="147" t="s">
        <v>5</v>
      </c>
      <c r="B10" s="147"/>
      <c r="C10" s="147"/>
      <c r="D10" s="80"/>
      <c r="E10" s="61"/>
      <c r="F10" s="61"/>
      <c r="G10" s="61"/>
      <c r="H10" s="61"/>
      <c r="I10" s="61"/>
      <c r="J10" s="61"/>
      <c r="K10" s="6"/>
      <c r="L10" s="6"/>
      <c r="M10" s="6"/>
    </row>
    <row r="11" spans="1:14" ht="12.75" customHeight="1" x14ac:dyDescent="0.25">
      <c r="A11" s="305" t="s">
        <v>135</v>
      </c>
      <c r="B11" s="305"/>
      <c r="C11" s="305"/>
      <c r="D11" s="305"/>
      <c r="E11" s="305"/>
      <c r="F11" s="305"/>
      <c r="G11" s="305"/>
      <c r="H11" s="305"/>
      <c r="I11" s="305"/>
      <c r="J11" s="305"/>
      <c r="K11" s="305"/>
      <c r="L11" s="305"/>
    </row>
    <row r="12" spans="1:14" ht="12.75" customHeight="1" x14ac:dyDescent="0.25">
      <c r="A12" s="305" t="s">
        <v>134</v>
      </c>
      <c r="B12" s="305"/>
      <c r="C12" s="305"/>
      <c r="D12" s="305"/>
      <c r="E12" s="305"/>
      <c r="F12" s="305"/>
      <c r="G12" s="305"/>
      <c r="H12" s="305"/>
      <c r="I12" s="305"/>
      <c r="J12" s="305"/>
      <c r="K12" s="305"/>
      <c r="L12" s="305"/>
    </row>
    <row r="13" spans="1:14" ht="12.75" customHeight="1" x14ac:dyDescent="0.25">
      <c r="A13" s="305" t="s">
        <v>133</v>
      </c>
      <c r="B13" s="305"/>
      <c r="C13" s="305"/>
      <c r="D13" s="305"/>
      <c r="E13" s="305"/>
      <c r="F13" s="305"/>
      <c r="G13" s="305"/>
      <c r="H13" s="305"/>
      <c r="I13" s="305"/>
      <c r="J13" s="305"/>
      <c r="K13" s="305"/>
      <c r="L13" s="305"/>
    </row>
    <row r="14" spans="1:14" ht="12.75" customHeight="1" x14ac:dyDescent="0.25">
      <c r="A14" s="305" t="s">
        <v>132</v>
      </c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</row>
    <row r="15" spans="1:14" ht="12.75" customHeight="1" x14ac:dyDescent="0.25">
      <c r="A15" s="305" t="s">
        <v>131</v>
      </c>
      <c r="B15" s="305"/>
      <c r="C15" s="305"/>
      <c r="D15" s="305"/>
      <c r="E15" s="305"/>
      <c r="F15" s="305"/>
      <c r="G15" s="305"/>
      <c r="H15" s="305"/>
      <c r="I15" s="305"/>
      <c r="J15" s="305"/>
      <c r="K15" s="305"/>
      <c r="L15" s="305"/>
    </row>
    <row r="16" spans="1:14" customFormat="1" ht="12.75" customHeight="1" x14ac:dyDescent="0.3">
      <c r="A16" s="305" t="s">
        <v>130</v>
      </c>
      <c r="B16" s="305"/>
      <c r="C16" s="305"/>
      <c r="D16" s="305"/>
      <c r="E16" s="305"/>
      <c r="F16" s="305"/>
      <c r="G16" s="305"/>
      <c r="H16" s="305"/>
      <c r="I16" s="305"/>
      <c r="J16" s="305"/>
      <c r="K16" s="305"/>
      <c r="L16" s="305"/>
      <c r="M16" s="6"/>
    </row>
  </sheetData>
  <mergeCells count="19">
    <mergeCell ref="A16:L16"/>
    <mergeCell ref="A11:L11"/>
    <mergeCell ref="A12:L12"/>
    <mergeCell ref="A13:L13"/>
    <mergeCell ref="A14:L14"/>
    <mergeCell ref="A15:L15"/>
    <mergeCell ref="B5:B6"/>
    <mergeCell ref="C5:C6"/>
    <mergeCell ref="D5:D6"/>
    <mergeCell ref="B7:B8"/>
    <mergeCell ref="C7:C8"/>
    <mergeCell ref="D7:D8"/>
    <mergeCell ref="A1:L1"/>
    <mergeCell ref="A2:A4"/>
    <mergeCell ref="B2:B4"/>
    <mergeCell ref="C2:C4"/>
    <mergeCell ref="D2:D4"/>
    <mergeCell ref="E2:K2"/>
    <mergeCell ref="L3:L4"/>
  </mergeCells>
  <printOptions horizontalCentered="1"/>
  <pageMargins left="0.75" right="0.75" top="1.31" bottom="1" header="0.75" footer="0.5"/>
  <pageSetup scale="9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3"/>
  <sheetViews>
    <sheetView view="pageBreakPreview" zoomScale="115" zoomScaleNormal="100" zoomScaleSheetLayoutView="115" workbookViewId="0">
      <pane ySplit="3" topLeftCell="A4" activePane="bottomLeft" state="frozen"/>
      <selection pane="bottomLeft" sqref="A1:K1"/>
    </sheetView>
  </sheetViews>
  <sheetFormatPr defaultColWidth="9.1796875" defaultRowHeight="12.75" customHeight="1" x14ac:dyDescent="0.25"/>
  <cols>
    <col min="1" max="1" width="11.26953125" style="1" customWidth="1"/>
    <col min="2" max="2" width="13.7265625" style="1" customWidth="1"/>
    <col min="3" max="3" width="12.54296875" style="2" customWidth="1"/>
    <col min="4" max="4" width="17.453125" style="3" customWidth="1"/>
    <col min="5" max="5" width="10.7265625" style="3" customWidth="1"/>
    <col min="6" max="6" width="18.26953125" style="3" customWidth="1"/>
    <col min="7" max="8" width="14.54296875" style="3" customWidth="1"/>
    <col min="9" max="9" width="15" style="3" customWidth="1"/>
    <col min="10" max="10" width="14.1796875" style="3" customWidth="1"/>
    <col min="11" max="11" width="17.453125" style="3" customWidth="1"/>
    <col min="12" max="12" width="10.453125" style="11" customWidth="1"/>
    <col min="13" max="16" width="9.1796875" style="12"/>
    <col min="17" max="16384" width="9.1796875" style="1"/>
  </cols>
  <sheetData>
    <row r="1" spans="1:16" ht="21.75" customHeight="1" thickBot="1" x14ac:dyDescent="0.4">
      <c r="A1" s="220" t="s">
        <v>326</v>
      </c>
      <c r="B1" s="221"/>
      <c r="C1" s="221"/>
      <c r="D1" s="221"/>
      <c r="E1" s="221"/>
      <c r="F1" s="221"/>
      <c r="G1" s="221"/>
      <c r="H1" s="221"/>
      <c r="I1" s="221"/>
      <c r="J1" s="221"/>
      <c r="K1" s="222"/>
    </row>
    <row r="2" spans="1:16" s="7" customFormat="1" ht="28.5" x14ac:dyDescent="0.4">
      <c r="A2" s="517" t="s">
        <v>325</v>
      </c>
      <c r="B2" s="516" t="s">
        <v>0</v>
      </c>
      <c r="C2" s="515" t="s">
        <v>1</v>
      </c>
      <c r="D2" s="514" t="s">
        <v>324</v>
      </c>
      <c r="E2" s="514" t="s">
        <v>323</v>
      </c>
      <c r="F2" s="514" t="s">
        <v>322</v>
      </c>
      <c r="G2" s="514" t="s">
        <v>64</v>
      </c>
      <c r="H2" s="513" t="s">
        <v>321</v>
      </c>
      <c r="I2" s="513" t="s">
        <v>17</v>
      </c>
      <c r="J2" s="513" t="s">
        <v>8</v>
      </c>
      <c r="K2" s="512" t="s">
        <v>18</v>
      </c>
      <c r="L2" s="9"/>
      <c r="M2" s="10"/>
      <c r="N2" s="10"/>
      <c r="O2" s="10"/>
      <c r="P2" s="10"/>
    </row>
    <row r="3" spans="1:16" s="7" customFormat="1" ht="13.5" thickBot="1" x14ac:dyDescent="0.35">
      <c r="A3" s="511"/>
      <c r="B3" s="510"/>
      <c r="C3" s="509"/>
      <c r="D3" s="508" t="s">
        <v>4</v>
      </c>
      <c r="E3" s="508" t="s">
        <v>4</v>
      </c>
      <c r="F3" s="508" t="s">
        <v>4</v>
      </c>
      <c r="G3" s="508" t="s">
        <v>4</v>
      </c>
      <c r="H3" s="507" t="s">
        <v>4</v>
      </c>
      <c r="I3" s="507" t="s">
        <v>4</v>
      </c>
      <c r="J3" s="507" t="s">
        <v>4</v>
      </c>
      <c r="K3" s="506" t="s">
        <v>4</v>
      </c>
      <c r="L3" s="9"/>
      <c r="M3" s="10"/>
      <c r="N3" s="10"/>
      <c r="O3" s="10"/>
      <c r="P3" s="10"/>
    </row>
    <row r="4" spans="1:16" s="7" customFormat="1" ht="14" thickTop="1" thickBot="1" x14ac:dyDescent="0.3">
      <c r="A4" s="505" t="s">
        <v>198</v>
      </c>
      <c r="B4" s="504" t="s">
        <v>2</v>
      </c>
      <c r="C4" s="503">
        <v>40757.351388888892</v>
      </c>
      <c r="D4" s="502" t="s">
        <v>279</v>
      </c>
      <c r="E4" s="502" t="s">
        <v>273</v>
      </c>
      <c r="F4" s="502" t="s">
        <v>279</v>
      </c>
      <c r="G4" s="502" t="s">
        <v>283</v>
      </c>
      <c r="H4" s="501">
        <f>F4+G4</f>
        <v>1.52</v>
      </c>
      <c r="I4" s="500">
        <f>(H4+H5+H6+H7)/4</f>
        <v>0.56499999999999995</v>
      </c>
      <c r="J4" s="499" t="s">
        <v>320</v>
      </c>
      <c r="K4" s="498">
        <f>(J4+J5+J6+J7)/4</f>
        <v>7.7499999999999999E-2</v>
      </c>
      <c r="L4" s="9"/>
      <c r="M4" s="10"/>
      <c r="N4" s="10"/>
      <c r="O4" s="10"/>
      <c r="P4" s="10"/>
    </row>
    <row r="5" spans="1:16" s="7" customFormat="1" ht="14" thickTop="1" thickBot="1" x14ac:dyDescent="0.3">
      <c r="A5" s="496"/>
      <c r="B5" s="389" t="s">
        <v>3</v>
      </c>
      <c r="C5" s="396"/>
      <c r="D5" s="456" t="s">
        <v>320</v>
      </c>
      <c r="E5" s="456" t="s">
        <v>299</v>
      </c>
      <c r="F5" s="456" t="s">
        <v>320</v>
      </c>
      <c r="G5" s="456" t="s">
        <v>313</v>
      </c>
      <c r="H5" s="448">
        <f>F5+G5</f>
        <v>0.74</v>
      </c>
      <c r="I5" s="384"/>
      <c r="J5" s="393">
        <v>0.16</v>
      </c>
      <c r="K5" s="447"/>
      <c r="L5" s="9"/>
      <c r="M5" s="10"/>
      <c r="N5" s="10"/>
      <c r="O5" s="10"/>
      <c r="P5" s="10"/>
    </row>
    <row r="6" spans="1:16" s="7" customFormat="1" ht="14" thickTop="1" thickBot="1" x14ac:dyDescent="0.3">
      <c r="A6" s="496"/>
      <c r="B6" s="389" t="s">
        <v>6</v>
      </c>
      <c r="C6" s="396"/>
      <c r="D6" s="459" t="s">
        <v>10</v>
      </c>
      <c r="E6" s="459"/>
      <c r="F6" s="459"/>
      <c r="G6" s="459"/>
      <c r="H6" s="448">
        <f>F6+G6</f>
        <v>0</v>
      </c>
      <c r="I6" s="384"/>
      <c r="J6" s="468">
        <v>0</v>
      </c>
      <c r="K6" s="447"/>
      <c r="L6" s="9"/>
      <c r="M6" s="10"/>
      <c r="N6" s="10"/>
      <c r="O6" s="10"/>
      <c r="P6" s="10"/>
    </row>
    <row r="7" spans="1:16" s="7" customFormat="1" ht="13.5" thickTop="1" x14ac:dyDescent="0.25">
      <c r="A7" s="495"/>
      <c r="B7" s="389" t="s">
        <v>7</v>
      </c>
      <c r="C7" s="396"/>
      <c r="D7" s="459" t="s">
        <v>10</v>
      </c>
      <c r="E7" s="459"/>
      <c r="F7" s="459"/>
      <c r="G7" s="459"/>
      <c r="H7" s="383">
        <f>F7+G7</f>
        <v>0</v>
      </c>
      <c r="I7" s="384"/>
      <c r="J7" s="468">
        <v>0</v>
      </c>
      <c r="K7" s="447"/>
      <c r="L7" s="9"/>
      <c r="M7" s="10"/>
      <c r="N7" s="10"/>
      <c r="O7" s="10"/>
      <c r="P7" s="10"/>
    </row>
    <row r="8" spans="1:16" s="7" customFormat="1" ht="13.5" thickBot="1" x14ac:dyDescent="0.3">
      <c r="A8" s="497" t="s">
        <v>197</v>
      </c>
      <c r="B8" s="389" t="s">
        <v>2</v>
      </c>
      <c r="C8" s="453">
        <v>40794.370833333334</v>
      </c>
      <c r="D8" s="456" t="s">
        <v>319</v>
      </c>
      <c r="E8" s="456" t="s">
        <v>273</v>
      </c>
      <c r="F8" s="456" t="s">
        <v>319</v>
      </c>
      <c r="G8" s="456" t="s">
        <v>272</v>
      </c>
      <c r="H8" s="448">
        <f>F8+G8</f>
        <v>0.99</v>
      </c>
      <c r="I8" s="449">
        <f>(H8+H9+H10+H11)/4</f>
        <v>0.42499999999999999</v>
      </c>
      <c r="J8" s="383" t="s">
        <v>318</v>
      </c>
      <c r="K8" s="447">
        <f>(J8+J9+J10+J11)/4</f>
        <v>0.16750000000000001</v>
      </c>
      <c r="L8" s="9"/>
      <c r="M8" s="10"/>
      <c r="N8" s="10"/>
      <c r="O8" s="10"/>
      <c r="P8" s="10"/>
    </row>
    <row r="9" spans="1:16" s="7" customFormat="1" ht="12.75" customHeight="1" thickTop="1" thickBot="1" x14ac:dyDescent="0.3">
      <c r="A9" s="496"/>
      <c r="B9" s="389" t="s">
        <v>3</v>
      </c>
      <c r="C9" s="453"/>
      <c r="D9" s="456" t="s">
        <v>317</v>
      </c>
      <c r="E9" s="456" t="s">
        <v>273</v>
      </c>
      <c r="F9" s="456" t="s">
        <v>317</v>
      </c>
      <c r="G9" s="456" t="s">
        <v>316</v>
      </c>
      <c r="H9" s="383">
        <f>F9+G9</f>
        <v>0.71</v>
      </c>
      <c r="I9" s="449"/>
      <c r="J9" s="383">
        <v>0.54</v>
      </c>
      <c r="K9" s="447"/>
      <c r="L9" s="9"/>
      <c r="M9" s="10"/>
      <c r="N9" s="10"/>
      <c r="O9" s="10"/>
      <c r="P9" s="10"/>
    </row>
    <row r="10" spans="1:16" s="7" customFormat="1" ht="12.75" customHeight="1" thickTop="1" thickBot="1" x14ac:dyDescent="0.3">
      <c r="A10" s="496"/>
      <c r="B10" s="389" t="s">
        <v>6</v>
      </c>
      <c r="C10" s="453"/>
      <c r="D10" s="452" t="s">
        <v>10</v>
      </c>
      <c r="E10" s="451"/>
      <c r="F10" s="451"/>
      <c r="G10" s="450"/>
      <c r="H10" s="383">
        <f>F10+G10</f>
        <v>0</v>
      </c>
      <c r="I10" s="449"/>
      <c r="J10" s="383">
        <v>0</v>
      </c>
      <c r="K10" s="447"/>
      <c r="L10" s="9"/>
      <c r="M10" s="10"/>
      <c r="N10" s="10"/>
      <c r="O10" s="10"/>
      <c r="P10" s="10"/>
    </row>
    <row r="11" spans="1:16" s="7" customFormat="1" ht="13.5" customHeight="1" thickTop="1" x14ac:dyDescent="0.25">
      <c r="A11" s="495"/>
      <c r="B11" s="389" t="s">
        <v>7</v>
      </c>
      <c r="C11" s="453"/>
      <c r="D11" s="452" t="s">
        <v>10</v>
      </c>
      <c r="E11" s="451"/>
      <c r="F11" s="451"/>
      <c r="G11" s="450"/>
      <c r="H11" s="383">
        <f>F11+G11</f>
        <v>0</v>
      </c>
      <c r="I11" s="449"/>
      <c r="J11" s="383">
        <v>0</v>
      </c>
      <c r="K11" s="447"/>
      <c r="L11" s="9"/>
      <c r="M11" s="10"/>
      <c r="N11" s="10"/>
      <c r="O11" s="10"/>
      <c r="P11" s="10"/>
    </row>
    <row r="12" spans="1:16" s="7" customFormat="1" ht="13.5" thickBot="1" x14ac:dyDescent="0.3">
      <c r="A12" s="497" t="s">
        <v>194</v>
      </c>
      <c r="B12" s="389" t="s">
        <v>2</v>
      </c>
      <c r="C12" s="453">
        <v>40819.352777777778</v>
      </c>
      <c r="D12" s="456" t="s">
        <v>302</v>
      </c>
      <c r="E12" s="456" t="s">
        <v>273</v>
      </c>
      <c r="F12" s="456" t="s">
        <v>302</v>
      </c>
      <c r="G12" s="456" t="s">
        <v>261</v>
      </c>
      <c r="H12" s="448">
        <f>F12+G12</f>
        <v>1.46</v>
      </c>
      <c r="I12" s="449">
        <f>(H12+H13+H14+H15)/4</f>
        <v>0.63249999999999995</v>
      </c>
      <c r="J12" s="448" t="s">
        <v>288</v>
      </c>
      <c r="K12" s="447">
        <f>(J12+J13+J14+J15)/4</f>
        <v>0.19</v>
      </c>
      <c r="L12" s="9"/>
      <c r="M12" s="10"/>
      <c r="N12" s="10"/>
      <c r="O12" s="10"/>
      <c r="P12" s="10"/>
    </row>
    <row r="13" spans="1:16" s="7" customFormat="1" ht="12.75" customHeight="1" thickTop="1" thickBot="1" x14ac:dyDescent="0.3">
      <c r="A13" s="496"/>
      <c r="B13" s="389" t="s">
        <v>3</v>
      </c>
      <c r="C13" s="453"/>
      <c r="D13" s="456" t="s">
        <v>280</v>
      </c>
      <c r="E13" s="456" t="s">
        <v>273</v>
      </c>
      <c r="F13" s="456" t="s">
        <v>280</v>
      </c>
      <c r="G13" s="456" t="s">
        <v>298</v>
      </c>
      <c r="H13" s="448">
        <f>F13+G13</f>
        <v>1.0699999999999998</v>
      </c>
      <c r="I13" s="449"/>
      <c r="J13" s="448">
        <v>0.59</v>
      </c>
      <c r="K13" s="447"/>
      <c r="L13" s="9"/>
      <c r="M13" s="10"/>
      <c r="N13" s="10"/>
      <c r="O13" s="10"/>
      <c r="P13" s="10"/>
    </row>
    <row r="14" spans="1:16" s="7" customFormat="1" ht="12.75" customHeight="1" thickTop="1" thickBot="1" x14ac:dyDescent="0.3">
      <c r="A14" s="496"/>
      <c r="B14" s="389" t="s">
        <v>6</v>
      </c>
      <c r="C14" s="453"/>
      <c r="D14" s="452" t="s">
        <v>10</v>
      </c>
      <c r="E14" s="451"/>
      <c r="F14" s="451"/>
      <c r="G14" s="450"/>
      <c r="H14" s="448">
        <f>F14+G14</f>
        <v>0</v>
      </c>
      <c r="I14" s="449"/>
      <c r="J14" s="448">
        <v>0</v>
      </c>
      <c r="K14" s="447"/>
      <c r="L14" s="9"/>
      <c r="M14" s="10"/>
      <c r="N14" s="10"/>
      <c r="O14" s="10"/>
      <c r="P14" s="10"/>
    </row>
    <row r="15" spans="1:16" s="7" customFormat="1" ht="13.5" customHeight="1" thickTop="1" x14ac:dyDescent="0.25">
      <c r="A15" s="495"/>
      <c r="B15" s="389" t="s">
        <v>7</v>
      </c>
      <c r="C15" s="453"/>
      <c r="D15" s="452" t="s">
        <v>10</v>
      </c>
      <c r="E15" s="451"/>
      <c r="F15" s="451"/>
      <c r="G15" s="450"/>
      <c r="H15" s="383">
        <f>F15+G15</f>
        <v>0</v>
      </c>
      <c r="I15" s="449"/>
      <c r="J15" s="383">
        <v>0</v>
      </c>
      <c r="K15" s="447"/>
      <c r="L15" s="9"/>
      <c r="M15" s="10"/>
      <c r="N15" s="10"/>
      <c r="O15" s="10"/>
      <c r="P15" s="10"/>
    </row>
    <row r="16" spans="1:16" s="7" customFormat="1" ht="12.75" customHeight="1" thickBot="1" x14ac:dyDescent="0.3">
      <c r="A16" s="497" t="s">
        <v>192</v>
      </c>
      <c r="B16" s="389" t="s">
        <v>2</v>
      </c>
      <c r="C16" s="453">
        <v>40850.414583333331</v>
      </c>
      <c r="D16" s="456" t="s">
        <v>271</v>
      </c>
      <c r="E16" s="456" t="s">
        <v>267</v>
      </c>
      <c r="F16" s="456" t="s">
        <v>271</v>
      </c>
      <c r="G16" s="456" t="s">
        <v>315</v>
      </c>
      <c r="H16" s="470">
        <f>F16+G16</f>
        <v>11.79</v>
      </c>
      <c r="I16" s="494">
        <f>(H16+H17+H18+H19+H20+H21+H22)/7</f>
        <v>2.0828571428571427</v>
      </c>
      <c r="J16" s="470" t="s">
        <v>314</v>
      </c>
      <c r="K16" s="447">
        <f>(J16+J17+J18+J19+J20+J21+J22)/7</f>
        <v>0.12271428571428571</v>
      </c>
      <c r="L16" s="420"/>
      <c r="M16" s="419"/>
      <c r="N16" s="10"/>
      <c r="O16" s="10"/>
      <c r="P16" s="10"/>
    </row>
    <row r="17" spans="1:16" s="7" customFormat="1" ht="12.75" customHeight="1" thickTop="1" thickBot="1" x14ac:dyDescent="0.3">
      <c r="A17" s="496"/>
      <c r="B17" s="389" t="s">
        <v>3</v>
      </c>
      <c r="C17" s="453"/>
      <c r="D17" s="456" t="s">
        <v>300</v>
      </c>
      <c r="E17" s="456" t="s">
        <v>299</v>
      </c>
      <c r="F17" s="456" t="s">
        <v>299</v>
      </c>
      <c r="G17" s="456" t="s">
        <v>313</v>
      </c>
      <c r="H17" s="383" t="str">
        <f>G17</f>
        <v>0.59</v>
      </c>
      <c r="I17" s="494"/>
      <c r="J17" s="470">
        <v>0.41</v>
      </c>
      <c r="K17" s="447"/>
      <c r="L17" s="420"/>
      <c r="M17" s="419"/>
      <c r="N17" s="10"/>
      <c r="O17" s="10"/>
      <c r="P17" s="10"/>
    </row>
    <row r="18" spans="1:16" s="7" customFormat="1" ht="12.75" customHeight="1" thickTop="1" thickBot="1" x14ac:dyDescent="0.3">
      <c r="A18" s="496"/>
      <c r="B18" s="389" t="s">
        <v>6</v>
      </c>
      <c r="C18" s="453"/>
      <c r="D18" s="452" t="s">
        <v>10</v>
      </c>
      <c r="E18" s="451"/>
      <c r="F18" s="451"/>
      <c r="G18" s="450"/>
      <c r="H18" s="383">
        <f>F18+G18</f>
        <v>0</v>
      </c>
      <c r="I18" s="494"/>
      <c r="J18" s="470">
        <v>0</v>
      </c>
      <c r="K18" s="447"/>
      <c r="L18" s="420"/>
      <c r="M18" s="419"/>
      <c r="N18" s="10"/>
      <c r="O18" s="10"/>
      <c r="P18" s="10"/>
    </row>
    <row r="19" spans="1:16" s="7" customFormat="1" ht="12.75" customHeight="1" thickTop="1" thickBot="1" x14ac:dyDescent="0.3">
      <c r="A19" s="496"/>
      <c r="B19" s="389" t="s">
        <v>303</v>
      </c>
      <c r="C19" s="453"/>
      <c r="D19" s="452" t="s">
        <v>10</v>
      </c>
      <c r="E19" s="451"/>
      <c r="F19" s="451"/>
      <c r="G19" s="450"/>
      <c r="H19" s="383">
        <f>F19+G19</f>
        <v>0</v>
      </c>
      <c r="I19" s="494"/>
      <c r="J19" s="463">
        <v>0</v>
      </c>
      <c r="K19" s="447"/>
      <c r="L19" s="420"/>
      <c r="M19" s="419"/>
      <c r="N19" s="10"/>
      <c r="O19" s="10"/>
      <c r="P19" s="10"/>
    </row>
    <row r="20" spans="1:16" s="7" customFormat="1" ht="14" thickTop="1" thickBot="1" x14ac:dyDescent="0.3">
      <c r="A20" s="496"/>
      <c r="B20" s="389" t="s">
        <v>2</v>
      </c>
      <c r="C20" s="465">
        <v>40862.381944444445</v>
      </c>
      <c r="D20" s="456" t="s">
        <v>295</v>
      </c>
      <c r="E20" s="456" t="s">
        <v>299</v>
      </c>
      <c r="F20" s="456" t="s">
        <v>295</v>
      </c>
      <c r="G20" s="456" t="s">
        <v>269</v>
      </c>
      <c r="H20" s="448" t="str">
        <f>F20</f>
        <v>0.62</v>
      </c>
      <c r="I20" s="494"/>
      <c r="J20" s="448" t="s">
        <v>312</v>
      </c>
      <c r="K20" s="447"/>
      <c r="L20" s="420"/>
      <c r="M20" s="10"/>
      <c r="N20" s="10"/>
      <c r="O20" s="10"/>
      <c r="P20" s="10"/>
    </row>
    <row r="21" spans="1:16" s="7" customFormat="1" ht="14" thickTop="1" thickBot="1" x14ac:dyDescent="0.3">
      <c r="A21" s="496"/>
      <c r="B21" s="389" t="s">
        <v>2</v>
      </c>
      <c r="C21" s="465">
        <v>40869.378472222219</v>
      </c>
      <c r="D21" s="456" t="s">
        <v>311</v>
      </c>
      <c r="E21" s="456" t="s">
        <v>273</v>
      </c>
      <c r="F21" s="456" t="s">
        <v>311</v>
      </c>
      <c r="G21" s="456" t="s">
        <v>269</v>
      </c>
      <c r="H21" s="448" t="str">
        <f>F21</f>
        <v>1.0</v>
      </c>
      <c r="I21" s="494"/>
      <c r="J21" s="448" t="s">
        <v>310</v>
      </c>
      <c r="K21" s="447"/>
      <c r="L21" s="9"/>
      <c r="M21" s="10"/>
      <c r="N21" s="10"/>
      <c r="O21" s="10"/>
      <c r="P21" s="10"/>
    </row>
    <row r="22" spans="1:16" s="7" customFormat="1" ht="13.5" thickTop="1" x14ac:dyDescent="0.25">
      <c r="A22" s="495"/>
      <c r="B22" s="389" t="s">
        <v>2</v>
      </c>
      <c r="C22" s="465">
        <v>40875.368055555555</v>
      </c>
      <c r="D22" s="456" t="s">
        <v>304</v>
      </c>
      <c r="E22" s="456" t="s">
        <v>267</v>
      </c>
      <c r="F22" s="456" t="s">
        <v>304</v>
      </c>
      <c r="G22" s="456" t="s">
        <v>269</v>
      </c>
      <c r="H22" s="448" t="str">
        <f>F22</f>
        <v>0.58</v>
      </c>
      <c r="I22" s="494"/>
      <c r="J22" s="383" t="s">
        <v>309</v>
      </c>
      <c r="K22" s="447"/>
      <c r="L22" s="9"/>
      <c r="M22" s="10"/>
      <c r="N22" s="10"/>
      <c r="O22" s="10"/>
      <c r="P22" s="10"/>
    </row>
    <row r="23" spans="1:16" s="7" customFormat="1" ht="12.75" customHeight="1" x14ac:dyDescent="0.25">
      <c r="A23" s="493" t="s">
        <v>190</v>
      </c>
      <c r="B23" s="389" t="s">
        <v>2</v>
      </c>
      <c r="C23" s="453">
        <v>40886.34375</v>
      </c>
      <c r="D23" s="456" t="s">
        <v>308</v>
      </c>
      <c r="E23" s="456" t="s">
        <v>273</v>
      </c>
      <c r="F23" s="456" t="s">
        <v>308</v>
      </c>
      <c r="G23" s="456" t="s">
        <v>292</v>
      </c>
      <c r="H23" s="470">
        <f>F23+G23</f>
        <v>3.0999999999999996</v>
      </c>
      <c r="I23" s="384">
        <f>(H23+H24+H25+H26)/4</f>
        <v>0.91499999999999992</v>
      </c>
      <c r="J23" s="470" t="s">
        <v>307</v>
      </c>
      <c r="K23" s="488">
        <f>(J23+J24+J25+J26)/4</f>
        <v>0.12825</v>
      </c>
      <c r="L23" s="9"/>
      <c r="M23" s="10"/>
      <c r="N23" s="10"/>
      <c r="O23" s="10"/>
      <c r="P23" s="10"/>
    </row>
    <row r="24" spans="1:16" s="7" customFormat="1" ht="12.75" customHeight="1" x14ac:dyDescent="0.25">
      <c r="A24" s="492"/>
      <c r="B24" s="389" t="s">
        <v>3</v>
      </c>
      <c r="C24" s="453"/>
      <c r="D24" s="456" t="s">
        <v>270</v>
      </c>
      <c r="E24" s="456" t="s">
        <v>267</v>
      </c>
      <c r="F24" s="456" t="s">
        <v>267</v>
      </c>
      <c r="G24" s="456" t="s">
        <v>306</v>
      </c>
      <c r="H24" s="448" t="str">
        <f>G24</f>
        <v>0.56</v>
      </c>
      <c r="I24" s="384"/>
      <c r="J24" s="470">
        <v>0.43</v>
      </c>
      <c r="K24" s="488"/>
      <c r="L24" s="9"/>
      <c r="M24" s="10"/>
      <c r="N24" s="10"/>
      <c r="O24" s="10"/>
      <c r="P24" s="10"/>
    </row>
    <row r="25" spans="1:16" s="7" customFormat="1" ht="12.75" customHeight="1" x14ac:dyDescent="0.25">
      <c r="A25" s="492"/>
      <c r="B25" s="389" t="s">
        <v>6</v>
      </c>
      <c r="C25" s="453"/>
      <c r="D25" s="491" t="s">
        <v>10</v>
      </c>
      <c r="E25" s="490"/>
      <c r="F25" s="490"/>
      <c r="G25" s="489"/>
      <c r="H25" s="448">
        <f>F25+G25</f>
        <v>0</v>
      </c>
      <c r="I25" s="384"/>
      <c r="J25" s="470">
        <v>0</v>
      </c>
      <c r="K25" s="488"/>
      <c r="L25" s="9"/>
      <c r="M25" s="10"/>
      <c r="N25" s="10"/>
      <c r="O25" s="10"/>
      <c r="P25" s="10"/>
    </row>
    <row r="26" spans="1:16" s="7" customFormat="1" ht="12.75" customHeight="1" thickBot="1" x14ac:dyDescent="0.3">
      <c r="A26" s="487"/>
      <c r="B26" s="411" t="s">
        <v>303</v>
      </c>
      <c r="C26" s="486"/>
      <c r="D26" s="485" t="s">
        <v>10</v>
      </c>
      <c r="E26" s="484"/>
      <c r="F26" s="484"/>
      <c r="G26" s="483"/>
      <c r="H26" s="482">
        <f>F26+G26</f>
        <v>0</v>
      </c>
      <c r="I26" s="409"/>
      <c r="J26" s="481">
        <v>0</v>
      </c>
      <c r="K26" s="480"/>
      <c r="L26" s="9"/>
      <c r="M26" s="10"/>
      <c r="N26" s="10"/>
      <c r="O26" s="10"/>
      <c r="P26" s="10"/>
    </row>
    <row r="27" spans="1:16" s="7" customFormat="1" ht="13" x14ac:dyDescent="0.25">
      <c r="A27" s="391" t="s">
        <v>182</v>
      </c>
      <c r="B27" s="479" t="s">
        <v>2</v>
      </c>
      <c r="C27" s="478">
        <v>40914.349305555559</v>
      </c>
      <c r="D27" s="477" t="s">
        <v>305</v>
      </c>
      <c r="E27" s="477" t="s">
        <v>267</v>
      </c>
      <c r="F27" s="477" t="s">
        <v>305</v>
      </c>
      <c r="G27" s="477" t="s">
        <v>269</v>
      </c>
      <c r="H27" s="475" t="str">
        <f>F27</f>
        <v>0.68</v>
      </c>
      <c r="I27" s="476">
        <f>(H27+H28+H29+H30)/4</f>
        <v>0.315</v>
      </c>
      <c r="J27" s="475" t="s">
        <v>282</v>
      </c>
      <c r="K27" s="474">
        <f>(0+J28+J29+J30)/4</f>
        <v>0.105</v>
      </c>
      <c r="L27" s="9"/>
      <c r="M27" s="10"/>
      <c r="N27" s="10"/>
      <c r="O27" s="10"/>
      <c r="P27" s="10"/>
    </row>
    <row r="28" spans="1:16" s="7" customFormat="1" ht="12.75" customHeight="1" x14ac:dyDescent="0.25">
      <c r="A28" s="391"/>
      <c r="B28" s="389" t="s">
        <v>3</v>
      </c>
      <c r="C28" s="453"/>
      <c r="D28" s="456" t="s">
        <v>300</v>
      </c>
      <c r="E28" s="456" t="s">
        <v>299</v>
      </c>
      <c r="F28" s="456" t="s">
        <v>262</v>
      </c>
      <c r="G28" s="456" t="s">
        <v>304</v>
      </c>
      <c r="H28" s="448" t="str">
        <f>G28</f>
        <v>0.58</v>
      </c>
      <c r="I28" s="384"/>
      <c r="J28" s="448">
        <v>0.42</v>
      </c>
      <c r="K28" s="382"/>
      <c r="L28" s="9"/>
      <c r="M28" s="10"/>
      <c r="N28" s="10"/>
      <c r="O28" s="10"/>
      <c r="P28" s="10"/>
    </row>
    <row r="29" spans="1:16" s="7" customFormat="1" ht="12.75" customHeight="1" x14ac:dyDescent="0.25">
      <c r="A29" s="391"/>
      <c r="B29" s="389" t="s">
        <v>6</v>
      </c>
      <c r="C29" s="453"/>
      <c r="D29" s="452" t="s">
        <v>10</v>
      </c>
      <c r="E29" s="451"/>
      <c r="F29" s="451"/>
      <c r="G29" s="450"/>
      <c r="H29" s="448">
        <f>F29+G29</f>
        <v>0</v>
      </c>
      <c r="I29" s="384"/>
      <c r="J29" s="448">
        <v>0</v>
      </c>
      <c r="K29" s="382"/>
      <c r="L29" s="9"/>
      <c r="M29" s="10"/>
      <c r="N29" s="10"/>
      <c r="O29" s="10"/>
      <c r="P29" s="10"/>
    </row>
    <row r="30" spans="1:16" s="7" customFormat="1" ht="13.5" customHeight="1" x14ac:dyDescent="0.25">
      <c r="A30" s="391"/>
      <c r="B30" s="389" t="s">
        <v>303</v>
      </c>
      <c r="C30" s="453"/>
      <c r="D30" s="452" t="s">
        <v>10</v>
      </c>
      <c r="E30" s="451"/>
      <c r="F30" s="451"/>
      <c r="G30" s="450"/>
      <c r="H30" s="448">
        <f>F30+G30</f>
        <v>0</v>
      </c>
      <c r="I30" s="384"/>
      <c r="J30" s="448">
        <v>0</v>
      </c>
      <c r="K30" s="382"/>
      <c r="L30" s="9"/>
      <c r="M30" s="10"/>
      <c r="N30" s="10"/>
      <c r="O30" s="10"/>
      <c r="P30" s="10"/>
    </row>
    <row r="31" spans="1:16" s="7" customFormat="1" ht="13" x14ac:dyDescent="0.25">
      <c r="A31" s="458" t="s">
        <v>180</v>
      </c>
      <c r="B31" s="389" t="s">
        <v>2</v>
      </c>
      <c r="C31" s="453">
        <v>40945.329861111109</v>
      </c>
      <c r="D31" s="456" t="s">
        <v>302</v>
      </c>
      <c r="E31" s="456" t="s">
        <v>299</v>
      </c>
      <c r="F31" s="456" t="s">
        <v>302</v>
      </c>
      <c r="G31" s="456" t="s">
        <v>301</v>
      </c>
      <c r="H31" s="448">
        <f>F31+G31</f>
        <v>1.54</v>
      </c>
      <c r="I31" s="449">
        <f>(H31+H32+H33+H34)/4</f>
        <v>0.56000000000000005</v>
      </c>
      <c r="J31" s="448" t="s">
        <v>282</v>
      </c>
      <c r="K31" s="382">
        <f>(0+J32+J33+J34)/4</f>
        <v>0.1225</v>
      </c>
      <c r="L31" s="9"/>
      <c r="M31" s="10"/>
      <c r="N31" s="10"/>
      <c r="O31" s="10"/>
      <c r="P31" s="10"/>
    </row>
    <row r="32" spans="1:16" s="7" customFormat="1" ht="12.75" customHeight="1" x14ac:dyDescent="0.25">
      <c r="A32" s="455"/>
      <c r="B32" s="389" t="s">
        <v>3</v>
      </c>
      <c r="C32" s="453"/>
      <c r="D32" s="456" t="s">
        <v>300</v>
      </c>
      <c r="E32" s="456" t="s">
        <v>299</v>
      </c>
      <c r="F32" s="456" t="s">
        <v>262</v>
      </c>
      <c r="G32" s="456" t="s">
        <v>298</v>
      </c>
      <c r="H32" s="448" t="str">
        <f>G32</f>
        <v>0.70</v>
      </c>
      <c r="I32" s="449"/>
      <c r="J32" s="448">
        <v>0.49</v>
      </c>
      <c r="K32" s="382"/>
      <c r="L32" s="9"/>
      <c r="M32" s="10"/>
      <c r="N32" s="10"/>
      <c r="O32" s="10"/>
      <c r="P32" s="10"/>
    </row>
    <row r="33" spans="1:16" s="7" customFormat="1" ht="12.75" customHeight="1" x14ac:dyDescent="0.25">
      <c r="A33" s="455"/>
      <c r="B33" s="389" t="s">
        <v>6</v>
      </c>
      <c r="C33" s="453"/>
      <c r="D33" s="452" t="s">
        <v>10</v>
      </c>
      <c r="E33" s="451"/>
      <c r="F33" s="451"/>
      <c r="G33" s="450"/>
      <c r="H33" s="456" t="s">
        <v>294</v>
      </c>
      <c r="I33" s="449"/>
      <c r="J33" s="448">
        <v>0</v>
      </c>
      <c r="K33" s="382"/>
      <c r="L33" s="9"/>
      <c r="M33" s="10"/>
      <c r="N33" s="10"/>
      <c r="O33" s="10"/>
      <c r="P33" s="10"/>
    </row>
    <row r="34" spans="1:16" s="7" customFormat="1" ht="13.5" customHeight="1" x14ac:dyDescent="0.25">
      <c r="A34" s="461"/>
      <c r="B34" s="389" t="s">
        <v>7</v>
      </c>
      <c r="C34" s="453"/>
      <c r="D34" s="452" t="s">
        <v>10</v>
      </c>
      <c r="E34" s="451"/>
      <c r="F34" s="451"/>
      <c r="G34" s="450"/>
      <c r="H34" s="456" t="s">
        <v>294</v>
      </c>
      <c r="I34" s="449"/>
      <c r="J34" s="448">
        <v>0</v>
      </c>
      <c r="K34" s="382"/>
      <c r="L34" s="9"/>
      <c r="M34" s="10"/>
      <c r="N34" s="10"/>
      <c r="O34" s="10"/>
      <c r="P34" s="10"/>
    </row>
    <row r="35" spans="1:16" s="7" customFormat="1" ht="13" x14ac:dyDescent="0.25">
      <c r="A35" s="391" t="s">
        <v>178</v>
      </c>
      <c r="B35" s="389" t="s">
        <v>2</v>
      </c>
      <c r="C35" s="453">
        <v>40970.34375</v>
      </c>
      <c r="D35" s="456" t="s">
        <v>297</v>
      </c>
      <c r="E35" s="456" t="s">
        <v>273</v>
      </c>
      <c r="F35" s="456" t="s">
        <v>297</v>
      </c>
      <c r="G35" s="456" t="s">
        <v>269</v>
      </c>
      <c r="H35" s="448" t="str">
        <f>F35</f>
        <v>0.35</v>
      </c>
      <c r="I35" s="449">
        <f>(H35+H36+H37+H38+H39+H40+H41+H42+H43)/9</f>
        <v>2.0355555555555558</v>
      </c>
      <c r="J35" s="448" t="s">
        <v>282</v>
      </c>
      <c r="K35" s="447">
        <f>(0+J36+J37+J38+J39+J40+J41+J42+J43)/9</f>
        <v>0.65222222222222226</v>
      </c>
      <c r="L35" s="9"/>
      <c r="M35" s="10"/>
      <c r="N35" s="10"/>
      <c r="O35" s="10"/>
      <c r="P35" s="10"/>
    </row>
    <row r="36" spans="1:16" s="7" customFormat="1" ht="12.75" customHeight="1" x14ac:dyDescent="0.25">
      <c r="A36" s="391"/>
      <c r="B36" s="389" t="s">
        <v>3</v>
      </c>
      <c r="C36" s="453"/>
      <c r="D36" s="469" t="s">
        <v>296</v>
      </c>
      <c r="E36" s="456" t="s">
        <v>273</v>
      </c>
      <c r="F36" s="456" t="s">
        <v>287</v>
      </c>
      <c r="G36" s="456" t="s">
        <v>295</v>
      </c>
      <c r="H36" s="383" t="str">
        <f>G36</f>
        <v>0.62</v>
      </c>
      <c r="I36" s="449"/>
      <c r="J36" s="383">
        <v>0.19</v>
      </c>
      <c r="K36" s="447"/>
      <c r="L36" s="9"/>
      <c r="M36" s="10"/>
      <c r="N36" s="10"/>
      <c r="O36" s="10"/>
      <c r="P36" s="10"/>
    </row>
    <row r="37" spans="1:16" s="7" customFormat="1" ht="12.75" customHeight="1" x14ac:dyDescent="0.25">
      <c r="A37" s="391"/>
      <c r="B37" s="389" t="s">
        <v>6</v>
      </c>
      <c r="C37" s="453"/>
      <c r="D37" s="452" t="s">
        <v>10</v>
      </c>
      <c r="E37" s="451"/>
      <c r="F37" s="451"/>
      <c r="G37" s="450"/>
      <c r="H37" s="473" t="s">
        <v>294</v>
      </c>
      <c r="I37" s="449"/>
      <c r="J37" s="383">
        <v>0</v>
      </c>
      <c r="K37" s="447"/>
      <c r="L37" s="9"/>
      <c r="M37" s="10"/>
      <c r="N37" s="10"/>
      <c r="O37" s="10"/>
      <c r="P37" s="10"/>
    </row>
    <row r="38" spans="1:16" s="7" customFormat="1" ht="12.75" customHeight="1" x14ac:dyDescent="0.25">
      <c r="A38" s="391"/>
      <c r="B38" s="389" t="s">
        <v>7</v>
      </c>
      <c r="C38" s="453"/>
      <c r="D38" s="452" t="s">
        <v>10</v>
      </c>
      <c r="E38" s="451"/>
      <c r="F38" s="451"/>
      <c r="G38" s="450"/>
      <c r="H38" s="456" t="s">
        <v>294</v>
      </c>
      <c r="I38" s="449"/>
      <c r="J38" s="448">
        <v>0</v>
      </c>
      <c r="K38" s="447"/>
      <c r="L38" s="9"/>
      <c r="M38" s="10"/>
      <c r="N38" s="10"/>
      <c r="O38" s="10"/>
      <c r="P38" s="10"/>
    </row>
    <row r="39" spans="1:16" s="7" customFormat="1" ht="12.75" customHeight="1" x14ac:dyDescent="0.25">
      <c r="A39" s="391"/>
      <c r="B39" s="389" t="s">
        <v>2</v>
      </c>
      <c r="C39" s="462" t="s">
        <v>293</v>
      </c>
      <c r="D39" s="469" t="s">
        <v>292</v>
      </c>
      <c r="E39" s="456" t="s">
        <v>291</v>
      </c>
      <c r="F39" s="456" t="s">
        <v>290</v>
      </c>
      <c r="G39" s="456" t="s">
        <v>289</v>
      </c>
      <c r="H39" s="472">
        <f>F39+G39</f>
        <v>2.77</v>
      </c>
      <c r="I39" s="449"/>
      <c r="J39" s="463" t="s">
        <v>288</v>
      </c>
      <c r="K39" s="447"/>
      <c r="L39" s="9"/>
      <c r="M39" s="10"/>
      <c r="N39" s="10"/>
      <c r="O39" s="10"/>
      <c r="P39" s="10"/>
    </row>
    <row r="40" spans="1:16" s="7" customFormat="1" ht="12.75" customHeight="1" x14ac:dyDescent="0.25">
      <c r="A40" s="391"/>
      <c r="B40" s="389" t="s">
        <v>3</v>
      </c>
      <c r="C40" s="453"/>
      <c r="D40" s="469" t="s">
        <v>286</v>
      </c>
      <c r="E40" s="456" t="s">
        <v>287</v>
      </c>
      <c r="F40" s="456" t="s">
        <v>286</v>
      </c>
      <c r="G40" s="456" t="s">
        <v>285</v>
      </c>
      <c r="H40" s="472">
        <f>F40+G40</f>
        <v>1.03</v>
      </c>
      <c r="I40" s="449"/>
      <c r="J40" s="470">
        <v>0.51</v>
      </c>
      <c r="K40" s="447"/>
      <c r="L40" s="9"/>
      <c r="M40" s="10"/>
      <c r="N40" s="10"/>
      <c r="O40" s="10"/>
      <c r="P40" s="10"/>
    </row>
    <row r="41" spans="1:16" s="7" customFormat="1" ht="12.75" customHeight="1" x14ac:dyDescent="0.25">
      <c r="A41" s="391"/>
      <c r="B41" s="389" t="s">
        <v>6</v>
      </c>
      <c r="C41" s="453"/>
      <c r="D41" s="469" t="s">
        <v>283</v>
      </c>
      <c r="E41" s="456" t="s">
        <v>273</v>
      </c>
      <c r="F41" s="456" t="s">
        <v>283</v>
      </c>
      <c r="G41" s="456" t="s">
        <v>284</v>
      </c>
      <c r="H41" s="471">
        <f>F41+G41</f>
        <v>5.45</v>
      </c>
      <c r="I41" s="449"/>
      <c r="J41" s="470">
        <v>1.4</v>
      </c>
      <c r="K41" s="447"/>
      <c r="L41" s="9"/>
      <c r="M41" s="10"/>
      <c r="N41" s="10"/>
      <c r="O41" s="10"/>
      <c r="P41" s="10"/>
    </row>
    <row r="42" spans="1:16" s="7" customFormat="1" ht="12.75" customHeight="1" x14ac:dyDescent="0.25">
      <c r="A42" s="391"/>
      <c r="B42" s="389" t="s">
        <v>7</v>
      </c>
      <c r="C42" s="453"/>
      <c r="D42" s="469" t="s">
        <v>274</v>
      </c>
      <c r="E42" s="468">
        <v>0.3</v>
      </c>
      <c r="F42" s="393">
        <v>3.3</v>
      </c>
      <c r="G42" s="393">
        <v>4.8</v>
      </c>
      <c r="H42" s="467">
        <f>F42+G42</f>
        <v>8.1</v>
      </c>
      <c r="I42" s="449"/>
      <c r="J42" s="466">
        <v>3.6</v>
      </c>
      <c r="K42" s="447"/>
      <c r="L42" s="9"/>
      <c r="M42" s="10"/>
      <c r="N42" s="10"/>
      <c r="O42" s="10"/>
      <c r="P42" s="10"/>
    </row>
    <row r="43" spans="1:16" s="7" customFormat="1" ht="12.75" customHeight="1" x14ac:dyDescent="0.25">
      <c r="A43" s="391"/>
      <c r="B43" s="389" t="s">
        <v>7</v>
      </c>
      <c r="C43" s="465">
        <v>40996</v>
      </c>
      <c r="D43" s="452" t="s">
        <v>10</v>
      </c>
      <c r="E43" s="451"/>
      <c r="F43" s="451"/>
      <c r="G43" s="450"/>
      <c r="H43" s="464">
        <f>F43+G43</f>
        <v>0</v>
      </c>
      <c r="I43" s="449"/>
      <c r="J43" s="463">
        <v>0</v>
      </c>
      <c r="K43" s="447"/>
      <c r="L43" s="9"/>
      <c r="M43" s="10"/>
      <c r="N43" s="10"/>
      <c r="O43" s="10"/>
      <c r="P43" s="10"/>
    </row>
    <row r="44" spans="1:16" s="7" customFormat="1" ht="13" x14ac:dyDescent="0.25">
      <c r="A44" s="458" t="s">
        <v>177</v>
      </c>
      <c r="B44" s="389" t="s">
        <v>2</v>
      </c>
      <c r="C44" s="453">
        <v>41001.337500000001</v>
      </c>
      <c r="D44" s="456" t="s">
        <v>283</v>
      </c>
      <c r="E44" s="456" t="s">
        <v>281</v>
      </c>
      <c r="F44" s="456" t="s">
        <v>283</v>
      </c>
      <c r="G44" s="456" t="s">
        <v>269</v>
      </c>
      <c r="H44" s="383" t="str">
        <f>F44</f>
        <v>0.75</v>
      </c>
      <c r="I44" s="449">
        <f>(H44+H45+H46+H47+H48+H49+H50+H51)/8</f>
        <v>1.0462499999999999</v>
      </c>
      <c r="J44" s="383" t="s">
        <v>282</v>
      </c>
      <c r="K44" s="447">
        <f>(0+J45+J46+J47+J48+J49+J50+J51)/8</f>
        <v>0.15625</v>
      </c>
      <c r="L44" s="9"/>
      <c r="M44" s="10"/>
      <c r="N44" s="10"/>
      <c r="O44" s="10"/>
      <c r="P44" s="10"/>
    </row>
    <row r="45" spans="1:16" s="7" customFormat="1" ht="12.75" customHeight="1" x14ac:dyDescent="0.25">
      <c r="A45" s="455"/>
      <c r="B45" s="389" t="s">
        <v>3</v>
      </c>
      <c r="C45" s="453"/>
      <c r="D45" s="456" t="s">
        <v>280</v>
      </c>
      <c r="E45" s="456" t="s">
        <v>281</v>
      </c>
      <c r="F45" s="456" t="s">
        <v>280</v>
      </c>
      <c r="G45" s="456" t="s">
        <v>279</v>
      </c>
      <c r="H45" s="383">
        <f>F45+G45</f>
        <v>1.1400000000000001</v>
      </c>
      <c r="I45" s="449"/>
      <c r="J45" s="383">
        <v>0.35</v>
      </c>
      <c r="K45" s="447"/>
      <c r="L45" s="9"/>
      <c r="M45" s="10"/>
      <c r="N45" s="10"/>
      <c r="O45" s="10"/>
      <c r="P45" s="10"/>
    </row>
    <row r="46" spans="1:16" s="7" customFormat="1" ht="12.75" customHeight="1" x14ac:dyDescent="0.25">
      <c r="A46" s="455"/>
      <c r="B46" s="389" t="s">
        <v>6</v>
      </c>
      <c r="C46" s="453"/>
      <c r="D46" s="459" t="s">
        <v>10</v>
      </c>
      <c r="E46" s="459"/>
      <c r="F46" s="459"/>
      <c r="G46" s="459"/>
      <c r="H46" s="383">
        <f>F46+G46</f>
        <v>0</v>
      </c>
      <c r="I46" s="449"/>
      <c r="J46" s="383">
        <v>0</v>
      </c>
      <c r="K46" s="447"/>
      <c r="L46" s="9"/>
      <c r="M46" s="10"/>
      <c r="N46" s="10"/>
      <c r="O46" s="10"/>
      <c r="P46" s="10"/>
    </row>
    <row r="47" spans="1:16" s="7" customFormat="1" ht="12.75" customHeight="1" x14ac:dyDescent="0.25">
      <c r="A47" s="455"/>
      <c r="B47" s="389" t="s">
        <v>7</v>
      </c>
      <c r="C47" s="453"/>
      <c r="D47" s="459" t="s">
        <v>10</v>
      </c>
      <c r="E47" s="459"/>
      <c r="F47" s="459"/>
      <c r="G47" s="459"/>
      <c r="H47" s="383">
        <f>F47+G47</f>
        <v>0</v>
      </c>
      <c r="I47" s="449"/>
      <c r="J47" s="383">
        <v>0</v>
      </c>
      <c r="K47" s="447"/>
      <c r="L47" s="9"/>
      <c r="M47" s="10"/>
      <c r="N47" s="10"/>
      <c r="O47" s="10"/>
      <c r="P47" s="10"/>
    </row>
    <row r="48" spans="1:16" s="7" customFormat="1" ht="12.75" customHeight="1" x14ac:dyDescent="0.25">
      <c r="A48" s="455"/>
      <c r="B48" s="389" t="s">
        <v>2</v>
      </c>
      <c r="C48" s="462" t="s">
        <v>278</v>
      </c>
      <c r="D48" s="456" t="s">
        <v>277</v>
      </c>
      <c r="E48" s="456" t="s">
        <v>273</v>
      </c>
      <c r="F48" s="456" t="s">
        <v>277</v>
      </c>
      <c r="G48" s="456" t="s">
        <v>271</v>
      </c>
      <c r="H48" s="383">
        <f>F48+G48</f>
        <v>1.57</v>
      </c>
      <c r="I48" s="449"/>
      <c r="J48" s="383" t="s">
        <v>276</v>
      </c>
      <c r="K48" s="447"/>
      <c r="L48" s="9"/>
      <c r="M48" s="10"/>
      <c r="N48" s="10"/>
      <c r="O48" s="10"/>
      <c r="P48" s="10"/>
    </row>
    <row r="49" spans="1:16" s="7" customFormat="1" ht="12.75" customHeight="1" x14ac:dyDescent="0.25">
      <c r="A49" s="455"/>
      <c r="B49" s="389" t="s">
        <v>3</v>
      </c>
      <c r="C49" s="453"/>
      <c r="D49" s="456" t="s">
        <v>275</v>
      </c>
      <c r="E49" s="456" t="s">
        <v>265</v>
      </c>
      <c r="F49" s="456" t="s">
        <v>275</v>
      </c>
      <c r="G49" s="456" t="s">
        <v>274</v>
      </c>
      <c r="H49" s="383">
        <f>F49+G49</f>
        <v>3.64</v>
      </c>
      <c r="I49" s="449"/>
      <c r="J49" s="383">
        <v>0.39</v>
      </c>
      <c r="K49" s="447"/>
      <c r="L49" s="9"/>
      <c r="M49" s="10"/>
      <c r="N49" s="10"/>
      <c r="O49" s="10"/>
      <c r="P49" s="10"/>
    </row>
    <row r="50" spans="1:16" s="7" customFormat="1" ht="12.75" customHeight="1" x14ac:dyDescent="0.25">
      <c r="A50" s="455"/>
      <c r="B50" s="389" t="s">
        <v>6</v>
      </c>
      <c r="C50" s="453"/>
      <c r="D50" s="456" t="s">
        <v>272</v>
      </c>
      <c r="E50" s="456" t="s">
        <v>273</v>
      </c>
      <c r="F50" s="456" t="s">
        <v>272</v>
      </c>
      <c r="G50" s="456" t="s">
        <v>271</v>
      </c>
      <c r="H50" s="460">
        <f>F50+G50</f>
        <v>1.27</v>
      </c>
      <c r="I50" s="449"/>
      <c r="J50" s="383">
        <v>0.4</v>
      </c>
      <c r="K50" s="447"/>
      <c r="L50" s="9"/>
      <c r="M50" s="10"/>
      <c r="N50" s="10"/>
      <c r="O50" s="10"/>
      <c r="P50" s="10"/>
    </row>
    <row r="51" spans="1:16" s="7" customFormat="1" ht="13.5" customHeight="1" x14ac:dyDescent="0.25">
      <c r="A51" s="461"/>
      <c r="B51" s="389" t="s">
        <v>7</v>
      </c>
      <c r="C51" s="453"/>
      <c r="D51" s="459" t="s">
        <v>10</v>
      </c>
      <c r="E51" s="459"/>
      <c r="F51" s="459"/>
      <c r="G51" s="459"/>
      <c r="H51" s="460">
        <f>F51+G51</f>
        <v>0</v>
      </c>
      <c r="I51" s="449"/>
      <c r="J51" s="383">
        <v>0</v>
      </c>
      <c r="K51" s="447"/>
      <c r="L51" s="9"/>
      <c r="M51" s="10"/>
      <c r="N51" s="10"/>
      <c r="O51" s="10"/>
      <c r="P51" s="10"/>
    </row>
    <row r="52" spans="1:16" s="7" customFormat="1" ht="13" x14ac:dyDescent="0.25">
      <c r="A52" s="391" t="s">
        <v>175</v>
      </c>
      <c r="B52" s="389" t="s">
        <v>2</v>
      </c>
      <c r="C52" s="453">
        <v>41037.330555555556</v>
      </c>
      <c r="D52" s="456" t="s">
        <v>270</v>
      </c>
      <c r="E52" s="456" t="s">
        <v>267</v>
      </c>
      <c r="F52" s="456" t="s">
        <v>265</v>
      </c>
      <c r="G52" s="456" t="s">
        <v>269</v>
      </c>
      <c r="H52" s="383">
        <v>0</v>
      </c>
      <c r="I52" s="449">
        <f>(H52+H53+H54+H55)/4</f>
        <v>0.20250000000000001</v>
      </c>
      <c r="J52" s="383" t="s">
        <v>268</v>
      </c>
      <c r="K52" s="447">
        <f>(J52+J53+J54+J55)/4</f>
        <v>0.254</v>
      </c>
      <c r="L52" s="9"/>
      <c r="M52" s="10"/>
      <c r="N52" s="10"/>
      <c r="O52" s="10"/>
      <c r="P52" s="10"/>
    </row>
    <row r="53" spans="1:16" s="7" customFormat="1" ht="12.75" customHeight="1" x14ac:dyDescent="0.25">
      <c r="A53" s="391"/>
      <c r="B53" s="389" t="s">
        <v>3</v>
      </c>
      <c r="C53" s="453"/>
      <c r="D53" s="456" t="s">
        <v>266</v>
      </c>
      <c r="E53" s="456" t="s">
        <v>267</v>
      </c>
      <c r="F53" s="456" t="s">
        <v>266</v>
      </c>
      <c r="G53" s="456" t="s">
        <v>261</v>
      </c>
      <c r="H53" s="383">
        <f>F53+G53</f>
        <v>0.81</v>
      </c>
      <c r="I53" s="449"/>
      <c r="J53" s="383">
        <v>0.96</v>
      </c>
      <c r="K53" s="447"/>
      <c r="L53" s="9"/>
      <c r="M53" s="10"/>
      <c r="N53" s="10"/>
      <c r="O53" s="10"/>
      <c r="P53" s="10"/>
    </row>
    <row r="54" spans="1:16" s="7" customFormat="1" ht="12.75" customHeight="1" x14ac:dyDescent="0.25">
      <c r="A54" s="391"/>
      <c r="B54" s="389" t="s">
        <v>6</v>
      </c>
      <c r="C54" s="453"/>
      <c r="D54" s="459" t="s">
        <v>10</v>
      </c>
      <c r="E54" s="459"/>
      <c r="F54" s="459"/>
      <c r="G54" s="459"/>
      <c r="H54" s="383">
        <f>F54+G54</f>
        <v>0</v>
      </c>
      <c r="I54" s="449"/>
      <c r="J54" s="383">
        <v>0</v>
      </c>
      <c r="K54" s="447"/>
      <c r="L54" s="9"/>
      <c r="M54" s="10"/>
      <c r="N54" s="10"/>
      <c r="O54" s="10"/>
      <c r="P54" s="10"/>
    </row>
    <row r="55" spans="1:16" s="7" customFormat="1" ht="13.5" customHeight="1" x14ac:dyDescent="0.25">
      <c r="A55" s="391"/>
      <c r="B55" s="389" t="s">
        <v>7</v>
      </c>
      <c r="C55" s="453"/>
      <c r="D55" s="459" t="s">
        <v>10</v>
      </c>
      <c r="E55" s="459"/>
      <c r="F55" s="459"/>
      <c r="G55" s="459"/>
      <c r="H55" s="383">
        <f>F55+G55</f>
        <v>0</v>
      </c>
      <c r="I55" s="449"/>
      <c r="J55" s="383">
        <v>0</v>
      </c>
      <c r="K55" s="447"/>
      <c r="L55" s="9"/>
      <c r="M55" s="10"/>
      <c r="N55" s="10"/>
      <c r="O55" s="10"/>
      <c r="P55" s="10"/>
    </row>
    <row r="56" spans="1:16" s="7" customFormat="1" ht="13" x14ac:dyDescent="0.25">
      <c r="A56" s="458" t="s">
        <v>169</v>
      </c>
      <c r="B56" s="389" t="s">
        <v>2</v>
      </c>
      <c r="C56" s="453">
        <v>41065</v>
      </c>
      <c r="D56" s="456" t="s">
        <v>264</v>
      </c>
      <c r="E56" s="456" t="s">
        <v>265</v>
      </c>
      <c r="F56" s="456" t="s">
        <v>264</v>
      </c>
      <c r="G56" s="456" t="s">
        <v>263</v>
      </c>
      <c r="H56" s="383">
        <f>F56+G56</f>
        <v>1.3900000000000001</v>
      </c>
      <c r="I56" s="449">
        <f>(H56+H57+H58+H59)/4</f>
        <v>0.64750000000000008</v>
      </c>
      <c r="J56" s="457">
        <v>8.4000000000000005E-2</v>
      </c>
      <c r="K56" s="447">
        <f>(J56+J57+J58+J59)/4</f>
        <v>0.25850000000000001</v>
      </c>
      <c r="L56" s="9"/>
      <c r="M56" s="10"/>
      <c r="N56" s="10"/>
      <c r="O56" s="10"/>
      <c r="P56" s="10"/>
    </row>
    <row r="57" spans="1:16" s="7" customFormat="1" ht="12.75" customHeight="1" x14ac:dyDescent="0.25">
      <c r="A57" s="455"/>
      <c r="B57" s="389" t="s">
        <v>3</v>
      </c>
      <c r="C57" s="453"/>
      <c r="D57" s="456" t="s">
        <v>261</v>
      </c>
      <c r="E57" s="456" t="s">
        <v>262</v>
      </c>
      <c r="F57" s="456" t="s">
        <v>261</v>
      </c>
      <c r="G57" s="456" t="s">
        <v>260</v>
      </c>
      <c r="H57" s="383">
        <f>F57+G57</f>
        <v>1.2000000000000002</v>
      </c>
      <c r="I57" s="449"/>
      <c r="J57" s="448">
        <v>0.95</v>
      </c>
      <c r="K57" s="447"/>
      <c r="L57" s="9"/>
      <c r="M57" s="10"/>
      <c r="N57" s="10"/>
      <c r="O57" s="10"/>
      <c r="P57" s="10"/>
    </row>
    <row r="58" spans="1:16" s="7" customFormat="1" ht="12.75" customHeight="1" x14ac:dyDescent="0.25">
      <c r="A58" s="455"/>
      <c r="B58" s="389" t="s">
        <v>6</v>
      </c>
      <c r="C58" s="453"/>
      <c r="D58" s="452" t="s">
        <v>10</v>
      </c>
      <c r="E58" s="451"/>
      <c r="F58" s="451"/>
      <c r="G58" s="450"/>
      <c r="H58" s="383">
        <f>F58+G58</f>
        <v>0</v>
      </c>
      <c r="I58" s="449"/>
      <c r="J58" s="448">
        <v>0</v>
      </c>
      <c r="K58" s="447"/>
      <c r="L58" s="9"/>
      <c r="M58" s="10"/>
      <c r="N58" s="10"/>
      <c r="O58" s="10"/>
      <c r="P58" s="10"/>
    </row>
    <row r="59" spans="1:16" s="7" customFormat="1" ht="13.5" customHeight="1" x14ac:dyDescent="0.25">
      <c r="A59" s="454"/>
      <c r="B59" s="389" t="s">
        <v>7</v>
      </c>
      <c r="C59" s="453"/>
      <c r="D59" s="452" t="s">
        <v>10</v>
      </c>
      <c r="E59" s="451"/>
      <c r="F59" s="451"/>
      <c r="G59" s="450"/>
      <c r="H59" s="383">
        <f>F59+G59</f>
        <v>0</v>
      </c>
      <c r="I59" s="449"/>
      <c r="J59" s="448">
        <v>0</v>
      </c>
      <c r="K59" s="447"/>
      <c r="L59" s="9"/>
      <c r="M59" s="10"/>
      <c r="N59" s="10"/>
      <c r="O59" s="10"/>
      <c r="P59" s="10"/>
    </row>
    <row r="60" spans="1:16" s="7" customFormat="1" ht="13.5" customHeight="1" x14ac:dyDescent="0.25">
      <c r="A60" s="381" t="s">
        <v>201</v>
      </c>
      <c r="B60" s="348" t="s">
        <v>2</v>
      </c>
      <c r="C60" s="446">
        <v>41093</v>
      </c>
      <c r="D60" s="417" t="s">
        <v>208</v>
      </c>
      <c r="E60" s="417" t="s">
        <v>208</v>
      </c>
      <c r="F60" s="417" t="s">
        <v>208</v>
      </c>
      <c r="G60" s="417" t="s">
        <v>259</v>
      </c>
      <c r="H60" s="328" t="str">
        <f>G60</f>
        <v>0.224</v>
      </c>
      <c r="I60" s="424">
        <f>(H60+H61+H62+H63)/4</f>
        <v>0.1555</v>
      </c>
      <c r="J60" s="328" t="s">
        <v>11</v>
      </c>
      <c r="K60" s="423">
        <f>(0+J61+J62+J63)/4</f>
        <v>0.1125</v>
      </c>
      <c r="L60" s="9"/>
      <c r="M60" s="10"/>
      <c r="N60" s="10"/>
      <c r="O60" s="10"/>
      <c r="P60" s="10"/>
    </row>
    <row r="61" spans="1:16" s="7" customFormat="1" ht="13.5" customHeight="1" x14ac:dyDescent="0.25">
      <c r="A61" s="445"/>
      <c r="B61" s="348" t="s">
        <v>3</v>
      </c>
      <c r="C61" s="414"/>
      <c r="D61" s="417" t="s">
        <v>208</v>
      </c>
      <c r="E61" s="417" t="s">
        <v>208</v>
      </c>
      <c r="F61" s="417" t="s">
        <v>208</v>
      </c>
      <c r="G61" s="417" t="s">
        <v>258</v>
      </c>
      <c r="H61" s="328" t="str">
        <f>G61</f>
        <v>0.398</v>
      </c>
      <c r="I61" s="424"/>
      <c r="J61" s="328">
        <v>0.45</v>
      </c>
      <c r="K61" s="423"/>
      <c r="L61" s="9"/>
      <c r="M61" s="10"/>
      <c r="N61" s="10"/>
      <c r="O61" s="10"/>
      <c r="P61" s="10"/>
    </row>
    <row r="62" spans="1:16" s="7" customFormat="1" ht="13.5" customHeight="1" x14ac:dyDescent="0.25">
      <c r="A62" s="445"/>
      <c r="B62" s="348" t="s">
        <v>6</v>
      </c>
      <c r="C62" s="414"/>
      <c r="D62" s="425" t="s">
        <v>10</v>
      </c>
      <c r="E62" s="414"/>
      <c r="F62" s="414"/>
      <c r="G62" s="414"/>
      <c r="H62" s="328">
        <f>F62+G62</f>
        <v>0</v>
      </c>
      <c r="I62" s="424"/>
      <c r="J62" s="328">
        <v>0</v>
      </c>
      <c r="K62" s="423"/>
      <c r="L62" s="9"/>
      <c r="M62" s="10"/>
      <c r="N62" s="10"/>
      <c r="O62" s="10"/>
      <c r="P62" s="10"/>
    </row>
    <row r="63" spans="1:16" s="7" customFormat="1" ht="13.5" customHeight="1" x14ac:dyDescent="0.25">
      <c r="A63" s="444"/>
      <c r="B63" s="348" t="s">
        <v>7</v>
      </c>
      <c r="C63" s="414"/>
      <c r="D63" s="425" t="s">
        <v>10</v>
      </c>
      <c r="E63" s="414"/>
      <c r="F63" s="414"/>
      <c r="G63" s="414"/>
      <c r="H63" s="328">
        <f>F63+G63</f>
        <v>0</v>
      </c>
      <c r="I63" s="424"/>
      <c r="J63" s="328">
        <v>0</v>
      </c>
      <c r="K63" s="423"/>
      <c r="L63" s="9"/>
      <c r="M63" s="10"/>
      <c r="N63" s="10"/>
      <c r="O63" s="10"/>
      <c r="P63" s="10"/>
    </row>
    <row r="64" spans="1:16" s="7" customFormat="1" ht="13.5" customHeight="1" x14ac:dyDescent="0.25">
      <c r="A64" s="381" t="s">
        <v>198</v>
      </c>
      <c r="B64" s="348" t="s">
        <v>2</v>
      </c>
      <c r="C64" s="446">
        <v>41124</v>
      </c>
      <c r="D64" s="417" t="s">
        <v>208</v>
      </c>
      <c r="E64" s="417" t="s">
        <v>208</v>
      </c>
      <c r="F64" s="417" t="s">
        <v>208</v>
      </c>
      <c r="G64" s="417" t="s">
        <v>257</v>
      </c>
      <c r="H64" s="328" t="str">
        <f>G64</f>
        <v>0.411</v>
      </c>
      <c r="I64" s="424">
        <f>(H64+H65+H66+H67)/4</f>
        <v>0.2475</v>
      </c>
      <c r="J64" s="328" t="s">
        <v>11</v>
      </c>
      <c r="K64" s="423">
        <f>(0+J65+J66+J67)/4</f>
        <v>0.15</v>
      </c>
      <c r="L64" s="9"/>
      <c r="M64" s="10"/>
      <c r="N64" s="10"/>
      <c r="O64" s="10"/>
      <c r="P64" s="10"/>
    </row>
    <row r="65" spans="1:16" s="7" customFormat="1" ht="13.5" customHeight="1" x14ac:dyDescent="0.25">
      <c r="A65" s="445"/>
      <c r="B65" s="348" t="s">
        <v>3</v>
      </c>
      <c r="C65" s="414"/>
      <c r="D65" s="417" t="s">
        <v>208</v>
      </c>
      <c r="E65" s="417" t="s">
        <v>208</v>
      </c>
      <c r="F65" s="417" t="s">
        <v>208</v>
      </c>
      <c r="G65" s="417" t="s">
        <v>256</v>
      </c>
      <c r="H65" s="328" t="str">
        <f>G65</f>
        <v>0.579</v>
      </c>
      <c r="I65" s="424"/>
      <c r="J65" s="328">
        <v>0.6</v>
      </c>
      <c r="K65" s="423"/>
      <c r="L65" s="9"/>
      <c r="M65" s="10"/>
      <c r="N65" s="10"/>
      <c r="O65" s="10"/>
      <c r="P65" s="10"/>
    </row>
    <row r="66" spans="1:16" s="7" customFormat="1" ht="13.5" customHeight="1" x14ac:dyDescent="0.25">
      <c r="A66" s="445"/>
      <c r="B66" s="348" t="s">
        <v>6</v>
      </c>
      <c r="C66" s="414"/>
      <c r="D66" s="425" t="s">
        <v>10</v>
      </c>
      <c r="E66" s="425"/>
      <c r="F66" s="425"/>
      <c r="G66" s="425"/>
      <c r="H66" s="328">
        <f>F66+G66</f>
        <v>0</v>
      </c>
      <c r="I66" s="424"/>
      <c r="J66" s="328">
        <v>0</v>
      </c>
      <c r="K66" s="423"/>
      <c r="L66" s="9"/>
      <c r="M66" s="10"/>
      <c r="N66" s="10"/>
      <c r="O66" s="10"/>
      <c r="P66" s="10"/>
    </row>
    <row r="67" spans="1:16" s="7" customFormat="1" ht="13.5" customHeight="1" x14ac:dyDescent="0.25">
      <c r="A67" s="444"/>
      <c r="B67" s="348" t="s">
        <v>7</v>
      </c>
      <c r="C67" s="414"/>
      <c r="D67" s="425" t="s">
        <v>10</v>
      </c>
      <c r="E67" s="425"/>
      <c r="F67" s="425"/>
      <c r="G67" s="425"/>
      <c r="H67" s="328">
        <f>F67+G67</f>
        <v>0</v>
      </c>
      <c r="I67" s="424"/>
      <c r="J67" s="328">
        <v>0</v>
      </c>
      <c r="K67" s="423"/>
      <c r="L67" s="9"/>
      <c r="M67" s="10"/>
      <c r="N67" s="10"/>
      <c r="O67" s="10"/>
      <c r="P67" s="10"/>
    </row>
    <row r="68" spans="1:16" s="7" customFormat="1" ht="13.5" customHeight="1" x14ac:dyDescent="0.25">
      <c r="A68" s="381" t="s">
        <v>197</v>
      </c>
      <c r="B68" s="348" t="s">
        <v>2</v>
      </c>
      <c r="C68" s="446">
        <v>41163</v>
      </c>
      <c r="D68" s="417" t="s">
        <v>208</v>
      </c>
      <c r="E68" s="417" t="s">
        <v>208</v>
      </c>
      <c r="F68" s="417" t="s">
        <v>208</v>
      </c>
      <c r="G68" s="417" t="s">
        <v>255</v>
      </c>
      <c r="H68" s="328" t="str">
        <f>G68</f>
        <v>0.616</v>
      </c>
      <c r="I68" s="424">
        <f>(H68+H69+H70+H71)/4</f>
        <v>0.35450000000000004</v>
      </c>
      <c r="J68" s="328">
        <v>0.19</v>
      </c>
      <c r="K68" s="423">
        <f>(J68+J69+J70+J71)/4</f>
        <v>0.14750000000000002</v>
      </c>
      <c r="L68" s="9"/>
      <c r="M68" s="10"/>
      <c r="N68" s="10"/>
      <c r="O68" s="10"/>
      <c r="P68" s="10"/>
    </row>
    <row r="69" spans="1:16" s="7" customFormat="1" ht="13.5" customHeight="1" x14ac:dyDescent="0.25">
      <c r="A69" s="445"/>
      <c r="B69" s="348" t="s">
        <v>3</v>
      </c>
      <c r="C69" s="414"/>
      <c r="D69" s="417" t="s">
        <v>208</v>
      </c>
      <c r="E69" s="417" t="s">
        <v>208</v>
      </c>
      <c r="F69" s="417" t="s">
        <v>208</v>
      </c>
      <c r="G69" s="417" t="s">
        <v>254</v>
      </c>
      <c r="H69" s="328" t="str">
        <f>G69</f>
        <v>0.802</v>
      </c>
      <c r="I69" s="424"/>
      <c r="J69" s="328">
        <v>0.4</v>
      </c>
      <c r="K69" s="423"/>
      <c r="L69" s="9"/>
      <c r="M69" s="10"/>
      <c r="N69" s="10"/>
      <c r="O69" s="10"/>
      <c r="P69" s="10"/>
    </row>
    <row r="70" spans="1:16" s="7" customFormat="1" ht="13.5" customHeight="1" x14ac:dyDescent="0.25">
      <c r="A70" s="445"/>
      <c r="B70" s="348" t="s">
        <v>6</v>
      </c>
      <c r="C70" s="414"/>
      <c r="D70" s="425" t="s">
        <v>10</v>
      </c>
      <c r="E70" s="425"/>
      <c r="F70" s="425"/>
      <c r="G70" s="425"/>
      <c r="H70" s="328">
        <f>F70+G70</f>
        <v>0</v>
      </c>
      <c r="I70" s="424"/>
      <c r="J70" s="328">
        <v>0</v>
      </c>
      <c r="K70" s="423"/>
      <c r="L70" s="9"/>
      <c r="M70" s="10"/>
      <c r="N70" s="10"/>
      <c r="O70" s="10"/>
      <c r="P70" s="10"/>
    </row>
    <row r="71" spans="1:16" s="7" customFormat="1" ht="13.5" customHeight="1" x14ac:dyDescent="0.25">
      <c r="A71" s="444"/>
      <c r="B71" s="348" t="s">
        <v>7</v>
      </c>
      <c r="C71" s="414"/>
      <c r="D71" s="425" t="s">
        <v>10</v>
      </c>
      <c r="E71" s="425"/>
      <c r="F71" s="425"/>
      <c r="G71" s="425"/>
      <c r="H71" s="328">
        <f>F71+G71</f>
        <v>0</v>
      </c>
      <c r="I71" s="424"/>
      <c r="J71" s="328">
        <v>0</v>
      </c>
      <c r="K71" s="423"/>
      <c r="L71" s="9"/>
      <c r="M71" s="10"/>
      <c r="N71" s="10"/>
      <c r="O71" s="10"/>
      <c r="P71" s="10"/>
    </row>
    <row r="72" spans="1:16" s="7" customFormat="1" ht="13.5" customHeight="1" x14ac:dyDescent="0.25">
      <c r="A72" s="380" t="s">
        <v>194</v>
      </c>
      <c r="B72" s="348" t="s">
        <v>2</v>
      </c>
      <c r="C72" s="446">
        <v>41183</v>
      </c>
      <c r="D72" s="417" t="s">
        <v>253</v>
      </c>
      <c r="E72" s="417" t="s">
        <v>208</v>
      </c>
      <c r="F72" s="417" t="s">
        <v>253</v>
      </c>
      <c r="G72" s="417" t="s">
        <v>252</v>
      </c>
      <c r="H72" s="342">
        <f>F72+G72</f>
        <v>0.69399999999999995</v>
      </c>
      <c r="I72" s="424">
        <f>(H72+H73+H74+H75+H76)/5</f>
        <v>0.40739999999999998</v>
      </c>
      <c r="J72" s="328">
        <v>0.27</v>
      </c>
      <c r="K72" s="423">
        <f>(J72+1.2+J74+J75+2.2)/5</f>
        <v>0.73399999999999999</v>
      </c>
      <c r="L72" s="9"/>
      <c r="M72" s="10"/>
      <c r="N72" s="10"/>
      <c r="O72" s="10"/>
      <c r="P72" s="10"/>
    </row>
    <row r="73" spans="1:16" s="7" customFormat="1" ht="13.5" customHeight="1" x14ac:dyDescent="0.25">
      <c r="A73" s="445"/>
      <c r="B73" s="348" t="s">
        <v>3</v>
      </c>
      <c r="C73" s="414"/>
      <c r="D73" s="417" t="s">
        <v>208</v>
      </c>
      <c r="E73" s="417" t="s">
        <v>208</v>
      </c>
      <c r="F73" s="417" t="s">
        <v>208</v>
      </c>
      <c r="G73" s="417" t="s">
        <v>251</v>
      </c>
      <c r="H73" s="342" t="str">
        <f>G73</f>
        <v>0.756</v>
      </c>
      <c r="I73" s="414"/>
      <c r="J73" s="328" t="s">
        <v>250</v>
      </c>
      <c r="K73" s="442"/>
      <c r="L73" s="9"/>
      <c r="M73" s="10"/>
      <c r="N73" s="10"/>
      <c r="O73" s="10"/>
      <c r="P73" s="10"/>
    </row>
    <row r="74" spans="1:16" s="7" customFormat="1" ht="13.5" customHeight="1" x14ac:dyDescent="0.25">
      <c r="A74" s="445"/>
      <c r="B74" s="348" t="s">
        <v>6</v>
      </c>
      <c r="C74" s="414"/>
      <c r="D74" s="425" t="s">
        <v>10</v>
      </c>
      <c r="E74" s="425"/>
      <c r="F74" s="425"/>
      <c r="G74" s="425"/>
      <c r="H74" s="342">
        <f>F74+G74</f>
        <v>0</v>
      </c>
      <c r="I74" s="414"/>
      <c r="J74" s="328">
        <v>0</v>
      </c>
      <c r="K74" s="442"/>
      <c r="L74" s="9"/>
      <c r="M74" s="10"/>
      <c r="N74" s="10"/>
      <c r="O74" s="10"/>
      <c r="P74" s="10"/>
    </row>
    <row r="75" spans="1:16" s="7" customFormat="1" ht="13.5" customHeight="1" x14ac:dyDescent="0.25">
      <c r="A75" s="445"/>
      <c r="B75" s="348" t="s">
        <v>7</v>
      </c>
      <c r="C75" s="414"/>
      <c r="D75" s="438" t="s">
        <v>10</v>
      </c>
      <c r="E75" s="345"/>
      <c r="F75" s="345"/>
      <c r="G75" s="344"/>
      <c r="H75" s="342">
        <f>F75+G75</f>
        <v>0</v>
      </c>
      <c r="I75" s="414"/>
      <c r="J75" s="328">
        <v>0</v>
      </c>
      <c r="K75" s="442"/>
      <c r="L75" s="9"/>
      <c r="M75" s="10"/>
      <c r="N75" s="10"/>
      <c r="O75" s="10"/>
      <c r="P75" s="10"/>
    </row>
    <row r="76" spans="1:16" s="7" customFormat="1" ht="13.5" customHeight="1" x14ac:dyDescent="0.25">
      <c r="A76" s="444"/>
      <c r="B76" s="348" t="s">
        <v>3</v>
      </c>
      <c r="C76" s="443">
        <v>41197</v>
      </c>
      <c r="D76" s="417" t="s">
        <v>13</v>
      </c>
      <c r="E76" s="351" t="s">
        <v>13</v>
      </c>
      <c r="F76" s="351" t="s">
        <v>13</v>
      </c>
      <c r="G76" s="351">
        <v>0.58699999999999997</v>
      </c>
      <c r="H76" s="342">
        <f>G76</f>
        <v>0.58699999999999997</v>
      </c>
      <c r="I76" s="414"/>
      <c r="J76" s="328" t="s">
        <v>249</v>
      </c>
      <c r="K76" s="442"/>
      <c r="L76" s="9"/>
      <c r="M76" s="10"/>
      <c r="N76" s="10"/>
      <c r="O76" s="10"/>
      <c r="P76" s="10"/>
    </row>
    <row r="77" spans="1:16" s="7" customFormat="1" ht="13.5" customHeight="1" x14ac:dyDescent="0.25">
      <c r="A77" s="415" t="s">
        <v>192</v>
      </c>
      <c r="B77" s="348" t="s">
        <v>2</v>
      </c>
      <c r="C77" s="377">
        <v>41215</v>
      </c>
      <c r="D77" s="417" t="s">
        <v>13</v>
      </c>
      <c r="E77" s="354">
        <v>0.1</v>
      </c>
      <c r="F77" s="354">
        <v>0.1</v>
      </c>
      <c r="G77" s="351">
        <v>0.48099999999999998</v>
      </c>
      <c r="H77" s="342">
        <f>F77+G77</f>
        <v>0.58099999999999996</v>
      </c>
      <c r="I77" s="424">
        <f>(H77+H78+H79+H80)/4</f>
        <v>0.29225000000000001</v>
      </c>
      <c r="J77" s="328" t="s">
        <v>11</v>
      </c>
      <c r="K77" s="441">
        <f>(0+J78+J79+J80)/4</f>
        <v>1.8749999999999999E-2</v>
      </c>
      <c r="L77" s="9"/>
      <c r="M77" s="10"/>
      <c r="N77" s="10"/>
      <c r="O77" s="10"/>
      <c r="P77" s="10"/>
    </row>
    <row r="78" spans="1:16" s="7" customFormat="1" ht="13.5" customHeight="1" x14ac:dyDescent="0.25">
      <c r="A78" s="440"/>
      <c r="B78" s="348" t="s">
        <v>3</v>
      </c>
      <c r="C78" s="414"/>
      <c r="D78" s="417" t="s">
        <v>13</v>
      </c>
      <c r="E78" s="351" t="s">
        <v>13</v>
      </c>
      <c r="F78" s="351" t="s">
        <v>13</v>
      </c>
      <c r="G78" s="351">
        <v>0.58799999999999997</v>
      </c>
      <c r="H78" s="342">
        <f>G78</f>
        <v>0.58799999999999997</v>
      </c>
      <c r="I78" s="414"/>
      <c r="J78" s="342">
        <v>7.4999999999999997E-2</v>
      </c>
      <c r="K78" s="439"/>
      <c r="L78" s="9"/>
      <c r="M78" s="10"/>
      <c r="N78" s="10"/>
      <c r="O78" s="10"/>
      <c r="P78" s="10"/>
    </row>
    <row r="79" spans="1:16" s="7" customFormat="1" ht="13.5" customHeight="1" x14ac:dyDescent="0.25">
      <c r="A79" s="440"/>
      <c r="B79" s="348" t="s">
        <v>6</v>
      </c>
      <c r="C79" s="414"/>
      <c r="D79" s="438" t="s">
        <v>10</v>
      </c>
      <c r="E79" s="345"/>
      <c r="F79" s="345"/>
      <c r="G79" s="344"/>
      <c r="H79" s="342">
        <f>F79+G79</f>
        <v>0</v>
      </c>
      <c r="I79" s="414"/>
      <c r="J79" s="328">
        <v>0</v>
      </c>
      <c r="K79" s="439"/>
      <c r="L79" s="9"/>
      <c r="M79" s="10"/>
      <c r="N79" s="10"/>
      <c r="O79" s="10"/>
      <c r="P79" s="10"/>
    </row>
    <row r="80" spans="1:16" s="7" customFormat="1" ht="13.5" customHeight="1" x14ac:dyDescent="0.25">
      <c r="A80" s="440"/>
      <c r="B80" s="348" t="s">
        <v>7</v>
      </c>
      <c r="C80" s="414"/>
      <c r="D80" s="438" t="s">
        <v>10</v>
      </c>
      <c r="E80" s="345"/>
      <c r="F80" s="345"/>
      <c r="G80" s="344"/>
      <c r="H80" s="342">
        <f>F80+G80</f>
        <v>0</v>
      </c>
      <c r="I80" s="414"/>
      <c r="J80" s="328">
        <v>0</v>
      </c>
      <c r="K80" s="439"/>
      <c r="L80" s="9"/>
      <c r="M80" s="10"/>
      <c r="N80" s="10"/>
      <c r="O80" s="10"/>
      <c r="P80" s="10"/>
    </row>
    <row r="81" spans="1:16" s="7" customFormat="1" ht="13.5" customHeight="1" x14ac:dyDescent="0.25">
      <c r="A81" s="415" t="s">
        <v>190</v>
      </c>
      <c r="B81" s="348" t="s">
        <v>2</v>
      </c>
      <c r="C81" s="377">
        <v>41250</v>
      </c>
      <c r="D81" s="328" t="s">
        <v>248</v>
      </c>
      <c r="E81" s="361" t="s">
        <v>13</v>
      </c>
      <c r="F81" s="354">
        <v>0.82</v>
      </c>
      <c r="G81" s="361" t="s">
        <v>247</v>
      </c>
      <c r="H81" s="342">
        <v>1.012</v>
      </c>
      <c r="I81" s="424">
        <f>(H81+H82+H83+H84+H85+H86+H87+H88)/8</f>
        <v>0.2515</v>
      </c>
      <c r="J81" s="328">
        <v>0.05</v>
      </c>
      <c r="K81" s="423">
        <f>(J81+J82+J83+J84+J85+0+J87+J88)/8</f>
        <v>6.6250000000000003E-2</v>
      </c>
      <c r="L81" s="9"/>
      <c r="M81" s="10"/>
      <c r="N81" s="10"/>
      <c r="O81" s="10"/>
      <c r="P81" s="10"/>
    </row>
    <row r="82" spans="1:16" s="7" customFormat="1" ht="13.5" customHeight="1" x14ac:dyDescent="0.25">
      <c r="A82" s="415"/>
      <c r="B82" s="348" t="s">
        <v>3</v>
      </c>
      <c r="C82" s="377"/>
      <c r="D82" s="328" t="s">
        <v>13</v>
      </c>
      <c r="E82" s="361" t="s">
        <v>225</v>
      </c>
      <c r="F82" s="361" t="s">
        <v>225</v>
      </c>
      <c r="G82" s="354" t="s">
        <v>246</v>
      </c>
      <c r="H82" s="342">
        <v>0.30099999999999999</v>
      </c>
      <c r="I82" s="424"/>
      <c r="J82" s="328">
        <v>0.43</v>
      </c>
      <c r="K82" s="423"/>
      <c r="L82" s="9"/>
      <c r="M82" s="416"/>
      <c r="N82" s="10"/>
      <c r="O82" s="10"/>
      <c r="P82" s="10"/>
    </row>
    <row r="83" spans="1:16" s="7" customFormat="1" ht="13.5" customHeight="1" x14ac:dyDescent="0.25">
      <c r="A83" s="415"/>
      <c r="B83" s="348" t="s">
        <v>6</v>
      </c>
      <c r="C83" s="377"/>
      <c r="D83" s="438" t="s">
        <v>10</v>
      </c>
      <c r="E83" s="345"/>
      <c r="F83" s="345"/>
      <c r="G83" s="344"/>
      <c r="H83" s="328">
        <f>F83+G83</f>
        <v>0</v>
      </c>
      <c r="I83" s="424"/>
      <c r="J83" s="328">
        <v>0</v>
      </c>
      <c r="K83" s="423"/>
      <c r="L83" s="422"/>
      <c r="M83" s="421"/>
      <c r="N83" s="421"/>
      <c r="O83" s="421"/>
      <c r="P83" s="10"/>
    </row>
    <row r="84" spans="1:16" s="7" customFormat="1" ht="13.5" customHeight="1" x14ac:dyDescent="0.25">
      <c r="A84" s="415"/>
      <c r="B84" s="348" t="s">
        <v>7</v>
      </c>
      <c r="C84" s="377"/>
      <c r="D84" s="438" t="s">
        <v>10</v>
      </c>
      <c r="E84" s="437"/>
      <c r="F84" s="437"/>
      <c r="G84" s="436"/>
      <c r="H84" s="328">
        <f>F84+G84</f>
        <v>0</v>
      </c>
      <c r="I84" s="424"/>
      <c r="J84" s="328">
        <v>0</v>
      </c>
      <c r="K84" s="423"/>
      <c r="L84" s="420"/>
      <c r="M84" s="419"/>
      <c r="N84" s="419"/>
      <c r="O84" s="10"/>
      <c r="P84" s="10"/>
    </row>
    <row r="85" spans="1:16" s="7" customFormat="1" ht="13.5" customHeight="1" x14ac:dyDescent="0.25">
      <c r="A85" s="415"/>
      <c r="B85" s="348" t="s">
        <v>2</v>
      </c>
      <c r="C85" s="359" t="s">
        <v>245</v>
      </c>
      <c r="D85" s="417" t="s">
        <v>244</v>
      </c>
      <c r="E85" s="351" t="s">
        <v>13</v>
      </c>
      <c r="F85" s="351">
        <v>0.12</v>
      </c>
      <c r="G85" s="351">
        <v>0.23699999999999999</v>
      </c>
      <c r="H85" s="342">
        <f>F85+G85</f>
        <v>0.35699999999999998</v>
      </c>
      <c r="I85" s="424"/>
      <c r="J85" s="328">
        <v>0.05</v>
      </c>
      <c r="K85" s="423"/>
      <c r="L85" s="9"/>
      <c r="M85" s="10"/>
      <c r="N85" s="10"/>
      <c r="O85" s="10"/>
      <c r="P85" s="10"/>
    </row>
    <row r="86" spans="1:16" s="7" customFormat="1" ht="13.5" customHeight="1" x14ac:dyDescent="0.25">
      <c r="A86" s="415"/>
      <c r="B86" s="348" t="s">
        <v>3</v>
      </c>
      <c r="C86" s="377"/>
      <c r="D86" s="417" t="s">
        <v>13</v>
      </c>
      <c r="E86" s="351" t="s">
        <v>13</v>
      </c>
      <c r="F86" s="351" t="s">
        <v>13</v>
      </c>
      <c r="G86" s="351">
        <v>0.34200000000000003</v>
      </c>
      <c r="H86" s="342">
        <f>G86</f>
        <v>0.34200000000000003</v>
      </c>
      <c r="I86" s="424"/>
      <c r="J86" s="328" t="s">
        <v>11</v>
      </c>
      <c r="K86" s="423"/>
      <c r="L86" s="9"/>
      <c r="M86" s="10"/>
      <c r="N86" s="10"/>
      <c r="O86" s="10"/>
      <c r="P86" s="10"/>
    </row>
    <row r="87" spans="1:16" s="7" customFormat="1" ht="13.5" customHeight="1" x14ac:dyDescent="0.25">
      <c r="A87" s="415"/>
      <c r="B87" s="348" t="s">
        <v>6</v>
      </c>
      <c r="C87" s="377"/>
      <c r="D87" s="438" t="s">
        <v>10</v>
      </c>
      <c r="E87" s="437"/>
      <c r="F87" s="437"/>
      <c r="G87" s="436"/>
      <c r="H87" s="328">
        <f>F87+G87</f>
        <v>0</v>
      </c>
      <c r="I87" s="424"/>
      <c r="J87" s="328">
        <v>0</v>
      </c>
      <c r="K87" s="423"/>
      <c r="L87" s="9"/>
      <c r="M87" s="10"/>
      <c r="N87" s="10"/>
      <c r="O87" s="10"/>
      <c r="P87" s="10"/>
    </row>
    <row r="88" spans="1:16" s="7" customFormat="1" ht="13.5" customHeight="1" thickBot="1" x14ac:dyDescent="0.3">
      <c r="A88" s="435"/>
      <c r="B88" s="338" t="s">
        <v>7</v>
      </c>
      <c r="C88" s="434"/>
      <c r="D88" s="433" t="s">
        <v>10</v>
      </c>
      <c r="E88" s="432"/>
      <c r="F88" s="432"/>
      <c r="G88" s="431"/>
      <c r="H88" s="322">
        <f>F88+G88</f>
        <v>0</v>
      </c>
      <c r="I88" s="430"/>
      <c r="J88" s="322">
        <v>0</v>
      </c>
      <c r="K88" s="429"/>
      <c r="L88" s="9"/>
      <c r="M88" s="10"/>
      <c r="N88" s="10"/>
      <c r="O88" s="10"/>
      <c r="P88" s="10"/>
    </row>
    <row r="89" spans="1:16" s="7" customFormat="1" ht="13.5" customHeight="1" x14ac:dyDescent="0.25">
      <c r="A89" s="379" t="s">
        <v>182</v>
      </c>
      <c r="B89" s="371" t="s">
        <v>2</v>
      </c>
      <c r="C89" s="428">
        <v>41276</v>
      </c>
      <c r="D89" s="427" t="s">
        <v>243</v>
      </c>
      <c r="E89" s="368" t="s">
        <v>13</v>
      </c>
      <c r="F89" s="369">
        <v>0.34</v>
      </c>
      <c r="G89" s="368" t="s">
        <v>242</v>
      </c>
      <c r="H89" s="366">
        <v>0.67700000000000005</v>
      </c>
      <c r="I89" s="367">
        <f>(H89+H90+H91+H92)/4</f>
        <v>0.33925000000000005</v>
      </c>
      <c r="J89" s="426" t="s">
        <v>11</v>
      </c>
      <c r="K89" s="365">
        <f>(0+J90+J91+J92)/4</f>
        <v>0.1125</v>
      </c>
      <c r="L89" s="9"/>
      <c r="M89" s="10"/>
      <c r="N89" s="10"/>
      <c r="O89" s="10"/>
      <c r="P89" s="10"/>
    </row>
    <row r="90" spans="1:16" s="7" customFormat="1" ht="13.5" customHeight="1" x14ac:dyDescent="0.25">
      <c r="A90" s="415"/>
      <c r="B90" s="348" t="s">
        <v>3</v>
      </c>
      <c r="C90" s="414"/>
      <c r="D90" s="417" t="s">
        <v>13</v>
      </c>
      <c r="E90" s="351" t="s">
        <v>13</v>
      </c>
      <c r="F90" s="351" t="s">
        <v>13</v>
      </c>
      <c r="G90" s="351" t="s">
        <v>241</v>
      </c>
      <c r="H90" s="342">
        <v>0.68</v>
      </c>
      <c r="I90" s="358"/>
      <c r="J90" s="328">
        <v>0.45</v>
      </c>
      <c r="K90" s="357"/>
      <c r="L90" s="9"/>
      <c r="M90" s="10"/>
      <c r="N90" s="10"/>
      <c r="O90" s="10"/>
      <c r="P90" s="10"/>
    </row>
    <row r="91" spans="1:16" s="7" customFormat="1" ht="13.5" customHeight="1" x14ac:dyDescent="0.25">
      <c r="A91" s="415"/>
      <c r="B91" s="348" t="s">
        <v>6</v>
      </c>
      <c r="C91" s="414"/>
      <c r="D91" s="346" t="s">
        <v>10</v>
      </c>
      <c r="E91" s="345"/>
      <c r="F91" s="345"/>
      <c r="G91" s="344"/>
      <c r="H91" s="328">
        <f>F91+G91</f>
        <v>0</v>
      </c>
      <c r="I91" s="358"/>
      <c r="J91" s="328">
        <v>0</v>
      </c>
      <c r="K91" s="357"/>
      <c r="L91" s="9"/>
      <c r="M91" s="10"/>
      <c r="N91" s="10"/>
      <c r="O91" s="10"/>
      <c r="P91" s="10"/>
    </row>
    <row r="92" spans="1:16" s="7" customFormat="1" ht="13.5" customHeight="1" x14ac:dyDescent="0.25">
      <c r="A92" s="415"/>
      <c r="B92" s="348" t="s">
        <v>7</v>
      </c>
      <c r="C92" s="414"/>
      <c r="D92" s="346" t="s">
        <v>10</v>
      </c>
      <c r="E92" s="345"/>
      <c r="F92" s="345"/>
      <c r="G92" s="344"/>
      <c r="H92" s="328">
        <f>F92+G92</f>
        <v>0</v>
      </c>
      <c r="I92" s="358"/>
      <c r="J92" s="328">
        <v>0</v>
      </c>
      <c r="K92" s="357"/>
      <c r="L92" s="9"/>
      <c r="M92" s="10"/>
      <c r="N92" s="10"/>
      <c r="O92" s="10"/>
      <c r="P92" s="10"/>
    </row>
    <row r="93" spans="1:16" s="7" customFormat="1" ht="13.5" customHeight="1" x14ac:dyDescent="0.25">
      <c r="A93" s="379" t="s">
        <v>180</v>
      </c>
      <c r="B93" s="348" t="s">
        <v>2</v>
      </c>
      <c r="C93" s="377">
        <v>41310</v>
      </c>
      <c r="D93" s="417" t="s">
        <v>240</v>
      </c>
      <c r="E93" s="417" t="s">
        <v>13</v>
      </c>
      <c r="F93" s="417" t="s">
        <v>240</v>
      </c>
      <c r="G93" s="417" t="s">
        <v>239</v>
      </c>
      <c r="H93" s="342" t="s">
        <v>238</v>
      </c>
      <c r="I93" s="424">
        <f>(0.706+0.428+H95+H96)/4</f>
        <v>0.28349999999999997</v>
      </c>
      <c r="J93" s="328" t="s">
        <v>11</v>
      </c>
      <c r="K93" s="423">
        <f>(0+J94+J95+J96)/4</f>
        <v>0.13</v>
      </c>
      <c r="L93" s="9"/>
      <c r="M93" s="416"/>
      <c r="N93" s="10"/>
      <c r="O93" s="10"/>
      <c r="P93" s="10"/>
    </row>
    <row r="94" spans="1:16" s="7" customFormat="1" ht="13.5" customHeight="1" x14ac:dyDescent="0.25">
      <c r="A94" s="415"/>
      <c r="B94" s="348" t="s">
        <v>3</v>
      </c>
      <c r="C94" s="377"/>
      <c r="D94" s="417" t="s">
        <v>13</v>
      </c>
      <c r="E94" s="417" t="s">
        <v>13</v>
      </c>
      <c r="F94" s="417" t="s">
        <v>13</v>
      </c>
      <c r="G94" s="417" t="s">
        <v>237</v>
      </c>
      <c r="H94" s="342">
        <v>0.42799999999999999</v>
      </c>
      <c r="I94" s="424"/>
      <c r="J94" s="328">
        <v>0.52</v>
      </c>
      <c r="K94" s="423"/>
      <c r="L94" s="9"/>
      <c r="M94" s="10"/>
      <c r="N94" s="10"/>
      <c r="O94" s="10"/>
      <c r="P94" s="10"/>
    </row>
    <row r="95" spans="1:16" s="7" customFormat="1" ht="13.5" customHeight="1" x14ac:dyDescent="0.25">
      <c r="A95" s="415"/>
      <c r="B95" s="348" t="s">
        <v>6</v>
      </c>
      <c r="C95" s="377"/>
      <c r="D95" s="425" t="s">
        <v>10</v>
      </c>
      <c r="E95" s="425"/>
      <c r="F95" s="425"/>
      <c r="G95" s="425"/>
      <c r="H95" s="328">
        <f>F95+G95</f>
        <v>0</v>
      </c>
      <c r="I95" s="424"/>
      <c r="J95" s="328">
        <v>0</v>
      </c>
      <c r="K95" s="423"/>
      <c r="L95" s="9"/>
      <c r="M95" s="10"/>
      <c r="N95" s="10"/>
      <c r="O95" s="10"/>
      <c r="P95" s="10"/>
    </row>
    <row r="96" spans="1:16" s="7" customFormat="1" ht="13.5" customHeight="1" x14ac:dyDescent="0.25">
      <c r="A96" s="415"/>
      <c r="B96" s="348" t="s">
        <v>7</v>
      </c>
      <c r="C96" s="377"/>
      <c r="D96" s="425" t="s">
        <v>10</v>
      </c>
      <c r="E96" s="425"/>
      <c r="F96" s="425"/>
      <c r="G96" s="425"/>
      <c r="H96" s="328">
        <f>F96+G96</f>
        <v>0</v>
      </c>
      <c r="I96" s="424"/>
      <c r="J96" s="328">
        <v>0</v>
      </c>
      <c r="K96" s="423"/>
      <c r="L96" s="9"/>
      <c r="M96" s="10"/>
      <c r="N96" s="10"/>
      <c r="O96" s="10"/>
      <c r="P96" s="10"/>
    </row>
    <row r="97" spans="1:16" s="7" customFormat="1" ht="13.5" customHeight="1" x14ac:dyDescent="0.25">
      <c r="A97" s="381" t="s">
        <v>178</v>
      </c>
      <c r="B97" s="348" t="s">
        <v>2</v>
      </c>
      <c r="C97" s="377">
        <v>41334</v>
      </c>
      <c r="D97" s="417" t="s">
        <v>236</v>
      </c>
      <c r="E97" s="351" t="s">
        <v>203</v>
      </c>
      <c r="F97" s="354" t="s">
        <v>235</v>
      </c>
      <c r="G97" s="351" t="s">
        <v>234</v>
      </c>
      <c r="H97" s="342" t="s">
        <v>233</v>
      </c>
      <c r="I97" s="358">
        <f>(0.845+0.707+H99+H100+H101+H102+H103+H104)/8</f>
        <v>1.2983750000000001</v>
      </c>
      <c r="J97" s="328" t="s">
        <v>232</v>
      </c>
      <c r="K97" s="357">
        <f>(0+0.78+J99+J100+J101+J102+J103+J104)/8</f>
        <v>0.26250000000000001</v>
      </c>
      <c r="L97" s="9"/>
      <c r="M97" s="10"/>
      <c r="N97" s="10"/>
      <c r="O97" s="10"/>
      <c r="P97" s="10"/>
    </row>
    <row r="98" spans="1:16" s="7" customFormat="1" ht="13.5" customHeight="1" x14ac:dyDescent="0.25">
      <c r="A98" s="380"/>
      <c r="B98" s="348" t="s">
        <v>3</v>
      </c>
      <c r="C98" s="414"/>
      <c r="D98" s="417" t="s">
        <v>203</v>
      </c>
      <c r="E98" s="351" t="s">
        <v>203</v>
      </c>
      <c r="F98" s="351" t="s">
        <v>203</v>
      </c>
      <c r="G98" s="351" t="s">
        <v>231</v>
      </c>
      <c r="H98" s="342" t="s">
        <v>231</v>
      </c>
      <c r="I98" s="358"/>
      <c r="J98" s="342" t="s">
        <v>230</v>
      </c>
      <c r="K98" s="357"/>
      <c r="L98" s="422"/>
      <c r="M98" s="421"/>
      <c r="N98" s="421"/>
      <c r="O98" s="10"/>
      <c r="P98" s="10"/>
    </row>
    <row r="99" spans="1:16" s="7" customFormat="1" ht="13.5" customHeight="1" x14ac:dyDescent="0.25">
      <c r="A99" s="380"/>
      <c r="B99" s="348" t="s">
        <v>6</v>
      </c>
      <c r="C99" s="414"/>
      <c r="D99" s="346" t="s">
        <v>10</v>
      </c>
      <c r="E99" s="345"/>
      <c r="F99" s="345"/>
      <c r="G99" s="344"/>
      <c r="H99" s="328">
        <f>F99+G99</f>
        <v>0</v>
      </c>
      <c r="I99" s="358"/>
      <c r="J99" s="328">
        <v>0</v>
      </c>
      <c r="K99" s="357"/>
      <c r="L99" s="420"/>
      <c r="M99" s="10"/>
      <c r="N99" s="419"/>
      <c r="O99" s="10"/>
      <c r="P99" s="10"/>
    </row>
    <row r="100" spans="1:16" s="7" customFormat="1" ht="13.5" customHeight="1" x14ac:dyDescent="0.25">
      <c r="A100" s="380"/>
      <c r="B100" s="348" t="s">
        <v>7</v>
      </c>
      <c r="C100" s="414"/>
      <c r="D100" s="346" t="s">
        <v>10</v>
      </c>
      <c r="E100" s="345"/>
      <c r="F100" s="345"/>
      <c r="G100" s="344"/>
      <c r="H100" s="328">
        <f>F100+G100</f>
        <v>0</v>
      </c>
      <c r="I100" s="358"/>
      <c r="J100" s="328">
        <v>0</v>
      </c>
      <c r="K100" s="357"/>
      <c r="L100" s="9"/>
      <c r="M100" s="418"/>
      <c r="N100" s="10"/>
      <c r="O100" s="10"/>
      <c r="P100" s="10"/>
    </row>
    <row r="101" spans="1:16" s="7" customFormat="1" ht="13.5" customHeight="1" x14ac:dyDescent="0.25">
      <c r="A101" s="380"/>
      <c r="B101" s="348" t="s">
        <v>2</v>
      </c>
      <c r="C101" s="359" t="s">
        <v>229</v>
      </c>
      <c r="D101" s="417" t="s">
        <v>228</v>
      </c>
      <c r="E101" s="351" t="s">
        <v>13</v>
      </c>
      <c r="F101" s="354">
        <v>1.02</v>
      </c>
      <c r="G101" s="351">
        <v>1.23</v>
      </c>
      <c r="H101" s="342">
        <f>F101+G101</f>
        <v>2.25</v>
      </c>
      <c r="I101" s="358"/>
      <c r="J101" s="328">
        <v>0.31</v>
      </c>
      <c r="K101" s="357"/>
      <c r="L101" s="9"/>
      <c r="M101" s="10"/>
      <c r="N101" s="10"/>
      <c r="O101" s="10"/>
      <c r="P101" s="10"/>
    </row>
    <row r="102" spans="1:16" s="7" customFormat="1" ht="13.5" customHeight="1" x14ac:dyDescent="0.25">
      <c r="A102" s="380"/>
      <c r="B102" s="348" t="s">
        <v>3</v>
      </c>
      <c r="C102" s="414"/>
      <c r="D102" s="417" t="s">
        <v>227</v>
      </c>
      <c r="E102" s="351" t="s">
        <v>13</v>
      </c>
      <c r="F102" s="354">
        <v>4.9000000000000004</v>
      </c>
      <c r="G102" s="351">
        <v>0.58799999999999997</v>
      </c>
      <c r="H102" s="342">
        <f>F102+G102</f>
        <v>5.4880000000000004</v>
      </c>
      <c r="I102" s="358"/>
      <c r="J102" s="328">
        <v>0.63</v>
      </c>
      <c r="K102" s="357"/>
      <c r="L102" s="9"/>
      <c r="M102" s="418"/>
      <c r="N102" s="10"/>
      <c r="O102" s="10"/>
      <c r="P102" s="10"/>
    </row>
    <row r="103" spans="1:16" s="7" customFormat="1" ht="13.5" customHeight="1" x14ac:dyDescent="0.25">
      <c r="A103" s="380"/>
      <c r="B103" s="348" t="s">
        <v>6</v>
      </c>
      <c r="C103" s="414"/>
      <c r="D103" s="351">
        <v>0.41</v>
      </c>
      <c r="E103" s="351" t="s">
        <v>13</v>
      </c>
      <c r="F103" s="354">
        <v>0.41</v>
      </c>
      <c r="G103" s="351">
        <v>0.68700000000000006</v>
      </c>
      <c r="H103" s="342">
        <f>F103+G103</f>
        <v>1.097</v>
      </c>
      <c r="I103" s="358"/>
      <c r="J103" s="328">
        <v>0.38</v>
      </c>
      <c r="K103" s="357"/>
      <c r="L103" s="9"/>
      <c r="M103" s="10"/>
      <c r="N103" s="416"/>
      <c r="O103" s="10"/>
      <c r="P103" s="10"/>
    </row>
    <row r="104" spans="1:16" s="7" customFormat="1" ht="13.5" customHeight="1" x14ac:dyDescent="0.25">
      <c r="A104" s="379"/>
      <c r="B104" s="348" t="s">
        <v>7</v>
      </c>
      <c r="C104" s="414"/>
      <c r="D104" s="346" t="s">
        <v>10</v>
      </c>
      <c r="E104" s="345"/>
      <c r="F104" s="345"/>
      <c r="G104" s="344"/>
      <c r="H104" s="328">
        <f>F104+G104</f>
        <v>0</v>
      </c>
      <c r="I104" s="358"/>
      <c r="J104" s="328">
        <v>0</v>
      </c>
      <c r="K104" s="357"/>
      <c r="L104" s="9"/>
      <c r="M104" s="10"/>
      <c r="N104" s="10"/>
      <c r="O104" s="10"/>
      <c r="P104" s="10"/>
    </row>
    <row r="105" spans="1:16" s="7" customFormat="1" ht="13.5" customHeight="1" x14ac:dyDescent="0.25">
      <c r="A105" s="381" t="s">
        <v>177</v>
      </c>
      <c r="B105" s="348" t="s">
        <v>2</v>
      </c>
      <c r="C105" s="377">
        <v>41365</v>
      </c>
      <c r="D105" s="417" t="s">
        <v>13</v>
      </c>
      <c r="E105" s="351" t="s">
        <v>13</v>
      </c>
      <c r="F105" s="354" t="s">
        <v>13</v>
      </c>
      <c r="G105" s="351">
        <v>0.59399999999999997</v>
      </c>
      <c r="H105" s="342">
        <v>0.59399999999999997</v>
      </c>
      <c r="I105" s="358">
        <f>(H105+H106+H107+H108)/4</f>
        <v>0.31850000000000001</v>
      </c>
      <c r="J105" s="328" t="s">
        <v>11</v>
      </c>
      <c r="K105" s="357">
        <f>(0+J106+J107+J108)/4</f>
        <v>0.16250000000000001</v>
      </c>
      <c r="L105" s="9"/>
      <c r="M105" s="10"/>
      <c r="N105" s="10"/>
      <c r="O105" s="10"/>
      <c r="P105" s="10"/>
    </row>
    <row r="106" spans="1:16" s="7" customFormat="1" ht="13.5" customHeight="1" x14ac:dyDescent="0.25">
      <c r="A106" s="380"/>
      <c r="B106" s="348" t="s">
        <v>3</v>
      </c>
      <c r="C106" s="414"/>
      <c r="D106" s="417" t="s">
        <v>13</v>
      </c>
      <c r="E106" s="351" t="s">
        <v>13</v>
      </c>
      <c r="F106" s="354" t="s">
        <v>13</v>
      </c>
      <c r="G106" s="351">
        <v>0.68</v>
      </c>
      <c r="H106" s="342">
        <v>0.68</v>
      </c>
      <c r="I106" s="358"/>
      <c r="J106" s="328">
        <v>0.65</v>
      </c>
      <c r="K106" s="357"/>
      <c r="L106" s="9"/>
      <c r="M106" s="10"/>
      <c r="N106" s="10"/>
      <c r="O106" s="10"/>
      <c r="P106" s="10"/>
    </row>
    <row r="107" spans="1:16" s="7" customFormat="1" ht="13.5" customHeight="1" x14ac:dyDescent="0.25">
      <c r="A107" s="380"/>
      <c r="B107" s="348" t="s">
        <v>6</v>
      </c>
      <c r="C107" s="414"/>
      <c r="D107" s="346" t="s">
        <v>10</v>
      </c>
      <c r="E107" s="345"/>
      <c r="F107" s="345"/>
      <c r="G107" s="344"/>
      <c r="H107" s="328">
        <f>F107+G107</f>
        <v>0</v>
      </c>
      <c r="I107" s="358"/>
      <c r="J107" s="328">
        <v>0</v>
      </c>
      <c r="K107" s="357"/>
      <c r="L107" s="9"/>
      <c r="M107" s="10"/>
      <c r="N107" s="416"/>
      <c r="O107" s="10"/>
      <c r="P107" s="10"/>
    </row>
    <row r="108" spans="1:16" s="7" customFormat="1" ht="13.5" customHeight="1" x14ac:dyDescent="0.25">
      <c r="A108" s="379"/>
      <c r="B108" s="348" t="s">
        <v>7</v>
      </c>
      <c r="C108" s="414"/>
      <c r="D108" s="346" t="s">
        <v>10</v>
      </c>
      <c r="E108" s="345"/>
      <c r="F108" s="345"/>
      <c r="G108" s="344"/>
      <c r="H108" s="328">
        <f>F108+G108</f>
        <v>0</v>
      </c>
      <c r="I108" s="358"/>
      <c r="J108" s="328">
        <v>0</v>
      </c>
      <c r="K108" s="357"/>
      <c r="L108" s="9"/>
      <c r="M108" s="10"/>
      <c r="N108" s="10"/>
      <c r="O108" s="10"/>
      <c r="P108" s="10"/>
    </row>
    <row r="109" spans="1:16" s="7" customFormat="1" ht="13.5" customHeight="1" x14ac:dyDescent="0.25">
      <c r="A109" s="380" t="s">
        <v>175</v>
      </c>
      <c r="B109" s="348" t="s">
        <v>2</v>
      </c>
      <c r="C109" s="377">
        <v>41407</v>
      </c>
      <c r="D109" s="417" t="s">
        <v>226</v>
      </c>
      <c r="E109" s="351" t="s">
        <v>225</v>
      </c>
      <c r="F109" s="354">
        <v>0.15</v>
      </c>
      <c r="G109" s="351">
        <v>0.41599999999999998</v>
      </c>
      <c r="H109" s="342">
        <f>F109+G109</f>
        <v>0.56599999999999995</v>
      </c>
      <c r="I109" s="358">
        <f>(H109+H110+H111+H112)/4</f>
        <v>0.24624999999999997</v>
      </c>
      <c r="J109" s="328" t="s">
        <v>11</v>
      </c>
      <c r="K109" s="357">
        <f>(0+J110+J111+J112)/4</f>
        <v>0.1875</v>
      </c>
      <c r="L109" s="9"/>
      <c r="M109" s="10"/>
      <c r="N109" s="10"/>
      <c r="O109" s="10"/>
      <c r="P109" s="10"/>
    </row>
    <row r="110" spans="1:16" s="7" customFormat="1" ht="13.5" customHeight="1" x14ac:dyDescent="0.25">
      <c r="A110" s="380"/>
      <c r="B110" s="348" t="s">
        <v>3</v>
      </c>
      <c r="C110" s="414"/>
      <c r="D110" s="417" t="s">
        <v>11</v>
      </c>
      <c r="E110" s="351" t="s">
        <v>225</v>
      </c>
      <c r="F110" s="354" t="s">
        <v>225</v>
      </c>
      <c r="G110" s="351">
        <v>0.41899999999999998</v>
      </c>
      <c r="H110" s="342">
        <f>G110</f>
        <v>0.41899999999999998</v>
      </c>
      <c r="I110" s="358"/>
      <c r="J110" s="328">
        <v>0.75</v>
      </c>
      <c r="K110" s="357"/>
      <c r="L110" s="9"/>
      <c r="M110" s="10"/>
      <c r="N110" s="10"/>
      <c r="O110" s="10"/>
      <c r="P110" s="10"/>
    </row>
    <row r="111" spans="1:16" s="7" customFormat="1" ht="13.5" customHeight="1" x14ac:dyDescent="0.25">
      <c r="A111" s="380"/>
      <c r="B111" s="348" t="s">
        <v>6</v>
      </c>
      <c r="C111" s="414"/>
      <c r="D111" s="346" t="s">
        <v>10</v>
      </c>
      <c r="E111" s="345"/>
      <c r="F111" s="345"/>
      <c r="G111" s="344"/>
      <c r="H111" s="328">
        <f>F111+G111</f>
        <v>0</v>
      </c>
      <c r="I111" s="358"/>
      <c r="J111" s="328">
        <v>0</v>
      </c>
      <c r="K111" s="357"/>
      <c r="L111" s="9"/>
      <c r="M111" s="10"/>
      <c r="N111" s="416"/>
      <c r="O111" s="10"/>
      <c r="P111" s="10"/>
    </row>
    <row r="112" spans="1:16" s="7" customFormat="1" ht="13.5" customHeight="1" x14ac:dyDescent="0.25">
      <c r="A112" s="379"/>
      <c r="B112" s="348" t="s">
        <v>7</v>
      </c>
      <c r="C112" s="414"/>
      <c r="D112" s="346" t="s">
        <v>10</v>
      </c>
      <c r="E112" s="345"/>
      <c r="F112" s="345"/>
      <c r="G112" s="344"/>
      <c r="H112" s="328">
        <f>F112+G112</f>
        <v>0</v>
      </c>
      <c r="I112" s="358"/>
      <c r="J112" s="328">
        <v>0</v>
      </c>
      <c r="K112" s="357"/>
      <c r="L112" s="9"/>
      <c r="M112" s="10"/>
      <c r="N112" s="10"/>
      <c r="O112" s="10"/>
      <c r="P112" s="10"/>
    </row>
    <row r="113" spans="1:16" s="7" customFormat="1" ht="13.5" customHeight="1" x14ac:dyDescent="0.25">
      <c r="A113" s="415" t="s">
        <v>169</v>
      </c>
      <c r="B113" s="348" t="s">
        <v>2</v>
      </c>
      <c r="C113" s="377">
        <v>41430</v>
      </c>
      <c r="D113" s="417" t="s">
        <v>224</v>
      </c>
      <c r="E113" s="351" t="s">
        <v>208</v>
      </c>
      <c r="F113" s="354" t="str">
        <f>D113</f>
        <v>0.230</v>
      </c>
      <c r="G113" s="351">
        <v>0.58399999999999996</v>
      </c>
      <c r="H113" s="342">
        <f>F113+G113</f>
        <v>0.81399999999999995</v>
      </c>
      <c r="I113" s="358">
        <f>(H113+0.635+H115+H116)/4</f>
        <v>0.36224999999999996</v>
      </c>
      <c r="J113" s="328">
        <v>0.2</v>
      </c>
      <c r="K113" s="357">
        <f>(J113+0.39+J115+J116)/4</f>
        <v>0.14750000000000002</v>
      </c>
      <c r="L113" s="9"/>
      <c r="M113" s="10"/>
      <c r="N113" s="10"/>
      <c r="O113" s="10"/>
      <c r="P113" s="10"/>
    </row>
    <row r="114" spans="1:16" s="7" customFormat="1" ht="13.5" customHeight="1" x14ac:dyDescent="0.25">
      <c r="A114" s="415"/>
      <c r="B114" s="348" t="s">
        <v>3</v>
      </c>
      <c r="C114" s="414"/>
      <c r="D114" s="417" t="s">
        <v>223</v>
      </c>
      <c r="E114" s="351" t="s">
        <v>208</v>
      </c>
      <c r="F114" s="417" t="s">
        <v>223</v>
      </c>
      <c r="G114" s="351" t="s">
        <v>222</v>
      </c>
      <c r="H114" s="342" t="s">
        <v>221</v>
      </c>
      <c r="I114" s="358"/>
      <c r="J114" s="328" t="s">
        <v>220</v>
      </c>
      <c r="K114" s="357"/>
      <c r="L114" s="9"/>
      <c r="M114" s="10"/>
      <c r="N114" s="10"/>
      <c r="O114" s="10"/>
      <c r="P114" s="10"/>
    </row>
    <row r="115" spans="1:16" s="7" customFormat="1" ht="13.5" customHeight="1" x14ac:dyDescent="0.25">
      <c r="A115" s="415"/>
      <c r="B115" s="348" t="s">
        <v>6</v>
      </c>
      <c r="C115" s="414"/>
      <c r="D115" s="346" t="s">
        <v>10</v>
      </c>
      <c r="E115" s="345"/>
      <c r="F115" s="345"/>
      <c r="G115" s="344"/>
      <c r="H115" s="328">
        <f>F115+G115</f>
        <v>0</v>
      </c>
      <c r="I115" s="358"/>
      <c r="J115" s="328">
        <v>0</v>
      </c>
      <c r="K115" s="357"/>
      <c r="L115" s="9"/>
      <c r="M115" s="10"/>
      <c r="N115" s="416"/>
      <c r="O115" s="10"/>
      <c r="P115" s="10"/>
    </row>
    <row r="116" spans="1:16" s="7" customFormat="1" ht="13.5" customHeight="1" x14ac:dyDescent="0.25">
      <c r="A116" s="415"/>
      <c r="B116" s="348" t="s">
        <v>7</v>
      </c>
      <c r="C116" s="414"/>
      <c r="D116" s="346" t="s">
        <v>10</v>
      </c>
      <c r="E116" s="345"/>
      <c r="F116" s="345"/>
      <c r="G116" s="344"/>
      <c r="H116" s="328">
        <f>F116+G116</f>
        <v>0</v>
      </c>
      <c r="I116" s="358"/>
      <c r="J116" s="328">
        <v>0</v>
      </c>
      <c r="K116" s="357"/>
      <c r="L116" s="9"/>
      <c r="M116" s="10"/>
      <c r="N116" s="10"/>
      <c r="O116" s="10"/>
      <c r="P116" s="10"/>
    </row>
    <row r="117" spans="1:16" s="7" customFormat="1" ht="13.5" customHeight="1" x14ac:dyDescent="0.25">
      <c r="A117" s="391" t="s">
        <v>201</v>
      </c>
      <c r="B117" s="389" t="s">
        <v>2</v>
      </c>
      <c r="C117" s="388">
        <v>41456</v>
      </c>
      <c r="D117" s="393" t="s">
        <v>13</v>
      </c>
      <c r="E117" s="393" t="s">
        <v>13</v>
      </c>
      <c r="F117" s="393" t="s">
        <v>13</v>
      </c>
      <c r="G117" s="393" t="s">
        <v>219</v>
      </c>
      <c r="H117" s="383" t="s">
        <v>219</v>
      </c>
      <c r="I117" s="384">
        <f>(0+H118+H119+H120)/4</f>
        <v>0.11849999999999999</v>
      </c>
      <c r="J117" s="383" t="s">
        <v>11</v>
      </c>
      <c r="K117" s="382">
        <f>(0+J118+J119+J120)/4</f>
        <v>0.14749999999999999</v>
      </c>
      <c r="L117" s="9"/>
      <c r="M117" s="10"/>
      <c r="N117" s="10"/>
      <c r="O117" s="10"/>
      <c r="P117" s="10"/>
    </row>
    <row r="118" spans="1:16" s="7" customFormat="1" ht="13.5" customHeight="1" x14ac:dyDescent="0.25">
      <c r="A118" s="391"/>
      <c r="B118" s="389" t="s">
        <v>3</v>
      </c>
      <c r="C118" s="396"/>
      <c r="D118" s="393" t="s">
        <v>13</v>
      </c>
      <c r="E118" s="393" t="s">
        <v>13</v>
      </c>
      <c r="F118" s="393" t="s">
        <v>13</v>
      </c>
      <c r="G118" s="393">
        <v>0.47399999999999998</v>
      </c>
      <c r="H118" s="392">
        <v>0.47399999999999998</v>
      </c>
      <c r="I118" s="384"/>
      <c r="J118" s="383">
        <v>0.59</v>
      </c>
      <c r="K118" s="382"/>
      <c r="L118" s="9"/>
      <c r="M118" s="10"/>
      <c r="N118" s="10"/>
      <c r="O118" s="10"/>
      <c r="P118" s="10"/>
    </row>
    <row r="119" spans="1:16" s="7" customFormat="1" ht="13.5" customHeight="1" x14ac:dyDescent="0.25">
      <c r="A119" s="391"/>
      <c r="B119" s="389" t="s">
        <v>6</v>
      </c>
      <c r="C119" s="396"/>
      <c r="D119" s="387" t="s">
        <v>10</v>
      </c>
      <c r="E119" s="386"/>
      <c r="F119" s="386"/>
      <c r="G119" s="385"/>
      <c r="H119" s="383">
        <v>0</v>
      </c>
      <c r="I119" s="384"/>
      <c r="J119" s="383">
        <v>0</v>
      </c>
      <c r="K119" s="382"/>
      <c r="L119" s="9"/>
      <c r="M119" s="10"/>
      <c r="N119" s="10"/>
      <c r="O119" s="10"/>
      <c r="P119" s="10"/>
    </row>
    <row r="120" spans="1:16" s="7" customFormat="1" ht="13.5" customHeight="1" x14ac:dyDescent="0.25">
      <c r="A120" s="390"/>
      <c r="B120" s="389" t="s">
        <v>7</v>
      </c>
      <c r="C120" s="396"/>
      <c r="D120" s="387" t="s">
        <v>10</v>
      </c>
      <c r="E120" s="386"/>
      <c r="F120" s="386"/>
      <c r="G120" s="385"/>
      <c r="H120" s="383">
        <v>0</v>
      </c>
      <c r="I120" s="384"/>
      <c r="J120" s="383">
        <v>0</v>
      </c>
      <c r="K120" s="382"/>
      <c r="L120" s="9"/>
      <c r="M120" s="10"/>
      <c r="N120" s="10"/>
      <c r="O120" s="10"/>
      <c r="P120" s="10"/>
    </row>
    <row r="121" spans="1:16" s="7" customFormat="1" ht="13.5" customHeight="1" x14ac:dyDescent="0.25">
      <c r="A121" s="395" t="s">
        <v>198</v>
      </c>
      <c r="B121" s="389" t="s">
        <v>2</v>
      </c>
      <c r="C121" s="388">
        <v>41500</v>
      </c>
      <c r="D121" s="393" t="s">
        <v>13</v>
      </c>
      <c r="E121" s="393" t="s">
        <v>13</v>
      </c>
      <c r="F121" s="393" t="s">
        <v>13</v>
      </c>
      <c r="G121" s="393">
        <v>0.63200000000000001</v>
      </c>
      <c r="H121" s="392">
        <v>0.63200000000000001</v>
      </c>
      <c r="I121" s="384">
        <f>(H121+H122+H123+H124)/4</f>
        <v>0.36649999999999999</v>
      </c>
      <c r="J121" s="383">
        <v>0.24</v>
      </c>
      <c r="K121" s="413">
        <f>(J121+J122+J123+J124)/4</f>
        <v>0.23</v>
      </c>
      <c r="L121" s="9"/>
      <c r="M121" s="10"/>
      <c r="N121" s="10"/>
      <c r="O121" s="10"/>
      <c r="P121" s="10"/>
    </row>
    <row r="122" spans="1:16" s="7" customFormat="1" ht="13.5" customHeight="1" x14ac:dyDescent="0.25">
      <c r="A122" s="391"/>
      <c r="B122" s="389" t="s">
        <v>3</v>
      </c>
      <c r="C122" s="396"/>
      <c r="D122" s="393" t="s">
        <v>13</v>
      </c>
      <c r="E122" s="393" t="s">
        <v>13</v>
      </c>
      <c r="F122" s="393" t="s">
        <v>13</v>
      </c>
      <c r="G122" s="393">
        <v>0.83399999999999996</v>
      </c>
      <c r="H122" s="392">
        <v>0.83399999999999996</v>
      </c>
      <c r="I122" s="384"/>
      <c r="J122" s="383">
        <v>0.68</v>
      </c>
      <c r="K122" s="413"/>
      <c r="L122" s="9"/>
      <c r="M122" s="10"/>
      <c r="N122" s="10"/>
      <c r="O122" s="10"/>
      <c r="P122" s="10"/>
    </row>
    <row r="123" spans="1:16" s="7" customFormat="1" ht="13.5" customHeight="1" x14ac:dyDescent="0.25">
      <c r="A123" s="391"/>
      <c r="B123" s="389" t="s">
        <v>6</v>
      </c>
      <c r="C123" s="396"/>
      <c r="D123" s="387" t="s">
        <v>10</v>
      </c>
      <c r="E123" s="386"/>
      <c r="F123" s="386"/>
      <c r="G123" s="385"/>
      <c r="H123" s="383">
        <v>0</v>
      </c>
      <c r="I123" s="384"/>
      <c r="J123" s="383">
        <v>0</v>
      </c>
      <c r="K123" s="413"/>
      <c r="L123" s="9"/>
      <c r="M123" s="10"/>
      <c r="N123" s="10"/>
      <c r="O123" s="10"/>
      <c r="P123" s="10"/>
    </row>
    <row r="124" spans="1:16" s="7" customFormat="1" ht="13.5" customHeight="1" x14ac:dyDescent="0.25">
      <c r="A124" s="390"/>
      <c r="B124" s="389" t="s">
        <v>7</v>
      </c>
      <c r="C124" s="396"/>
      <c r="D124" s="387" t="s">
        <v>10</v>
      </c>
      <c r="E124" s="386"/>
      <c r="F124" s="386"/>
      <c r="G124" s="385"/>
      <c r="H124" s="383">
        <v>0</v>
      </c>
      <c r="I124" s="384"/>
      <c r="J124" s="383">
        <v>0</v>
      </c>
      <c r="K124" s="413"/>
      <c r="L124" s="9"/>
      <c r="M124" s="10"/>
      <c r="N124" s="10"/>
      <c r="O124" s="10"/>
      <c r="P124" s="10"/>
    </row>
    <row r="125" spans="1:16" s="7" customFormat="1" ht="13.5" customHeight="1" x14ac:dyDescent="0.25">
      <c r="A125" s="395" t="s">
        <v>197</v>
      </c>
      <c r="B125" s="389" t="s">
        <v>2</v>
      </c>
      <c r="C125" s="388">
        <v>41543</v>
      </c>
      <c r="D125" s="393" t="s">
        <v>13</v>
      </c>
      <c r="E125" s="393" t="s">
        <v>13</v>
      </c>
      <c r="F125" s="393" t="s">
        <v>13</v>
      </c>
      <c r="G125" s="393">
        <v>0.80400000000000005</v>
      </c>
      <c r="H125" s="383">
        <v>0.80400000000000005</v>
      </c>
      <c r="I125" s="384">
        <f>(H125+H126+H127+H128)/4</f>
        <v>0.20100000000000001</v>
      </c>
      <c r="J125" s="383">
        <v>0.59</v>
      </c>
      <c r="K125" s="382">
        <f>(J125+J126+J127+J128)/4</f>
        <v>0.14749999999999999</v>
      </c>
      <c r="L125" s="9"/>
      <c r="M125" s="10"/>
      <c r="N125" s="10"/>
      <c r="O125" s="10"/>
      <c r="P125" s="10"/>
    </row>
    <row r="126" spans="1:16" s="7" customFormat="1" ht="13.5" customHeight="1" x14ac:dyDescent="0.25">
      <c r="A126" s="391"/>
      <c r="B126" s="389" t="s">
        <v>3</v>
      </c>
      <c r="C126" s="396"/>
      <c r="D126" s="387" t="s">
        <v>10</v>
      </c>
      <c r="E126" s="386"/>
      <c r="F126" s="386"/>
      <c r="G126" s="385"/>
      <c r="H126" s="383">
        <v>0</v>
      </c>
      <c r="I126" s="384"/>
      <c r="J126" s="383">
        <v>0</v>
      </c>
      <c r="K126" s="382"/>
      <c r="L126" s="9"/>
      <c r="M126" s="10"/>
      <c r="N126" s="10"/>
      <c r="O126" s="10"/>
      <c r="P126" s="10"/>
    </row>
    <row r="127" spans="1:16" s="7" customFormat="1" ht="13.5" customHeight="1" x14ac:dyDescent="0.25">
      <c r="A127" s="391"/>
      <c r="B127" s="389" t="s">
        <v>6</v>
      </c>
      <c r="C127" s="396"/>
      <c r="D127" s="387" t="s">
        <v>10</v>
      </c>
      <c r="E127" s="386"/>
      <c r="F127" s="386"/>
      <c r="G127" s="385"/>
      <c r="H127" s="383">
        <v>0</v>
      </c>
      <c r="I127" s="384"/>
      <c r="J127" s="383">
        <v>0</v>
      </c>
      <c r="K127" s="382"/>
      <c r="L127" s="9"/>
      <c r="M127" s="10"/>
      <c r="N127" s="10"/>
      <c r="O127" s="10"/>
      <c r="P127" s="10"/>
    </row>
    <row r="128" spans="1:16" s="7" customFormat="1" ht="13.5" customHeight="1" x14ac:dyDescent="0.25">
      <c r="A128" s="390"/>
      <c r="B128" s="389" t="s">
        <v>7</v>
      </c>
      <c r="C128" s="396"/>
      <c r="D128" s="387" t="s">
        <v>10</v>
      </c>
      <c r="E128" s="386"/>
      <c r="F128" s="386"/>
      <c r="G128" s="385"/>
      <c r="H128" s="383">
        <v>0</v>
      </c>
      <c r="I128" s="384"/>
      <c r="J128" s="383">
        <v>0</v>
      </c>
      <c r="K128" s="382"/>
      <c r="L128" s="9"/>
      <c r="M128" s="10"/>
      <c r="N128" s="10"/>
      <c r="O128" s="10"/>
      <c r="P128" s="10"/>
    </row>
    <row r="129" spans="1:16" s="7" customFormat="1" ht="13.5" customHeight="1" x14ac:dyDescent="0.25">
      <c r="A129" s="397" t="s">
        <v>194</v>
      </c>
      <c r="B129" s="389" t="s">
        <v>2</v>
      </c>
      <c r="C129" s="388">
        <v>41549</v>
      </c>
      <c r="D129" s="393">
        <v>0.24</v>
      </c>
      <c r="E129" s="393" t="s">
        <v>13</v>
      </c>
      <c r="F129" s="393">
        <f>D129</f>
        <v>0.24</v>
      </c>
      <c r="G129" s="393">
        <v>0.34599999999999997</v>
      </c>
      <c r="H129" s="383">
        <f>G129+F129</f>
        <v>0.58599999999999997</v>
      </c>
      <c r="I129" s="384">
        <f>(H129+H130+H131+H132)/4</f>
        <v>0.46650000000000003</v>
      </c>
      <c r="J129" s="383">
        <v>0</v>
      </c>
      <c r="K129" s="382">
        <f>(J129+J130+J131+J132)/4</f>
        <v>3.7499999999999999E-2</v>
      </c>
      <c r="L129" s="9"/>
      <c r="M129" s="10"/>
      <c r="N129" s="10"/>
      <c r="O129" s="10"/>
      <c r="P129" s="10"/>
    </row>
    <row r="130" spans="1:16" s="7" customFormat="1" ht="13.5" customHeight="1" x14ac:dyDescent="0.25">
      <c r="A130" s="397"/>
      <c r="B130" s="389" t="s">
        <v>3</v>
      </c>
      <c r="C130" s="396"/>
      <c r="D130" s="393">
        <v>0.33</v>
      </c>
      <c r="E130" s="393" t="s">
        <v>13</v>
      </c>
      <c r="F130" s="393">
        <f>D130</f>
        <v>0.33</v>
      </c>
      <c r="G130" s="393">
        <v>0.95</v>
      </c>
      <c r="H130" s="392">
        <f>G130+F130</f>
        <v>1.28</v>
      </c>
      <c r="I130" s="384"/>
      <c r="J130" s="383">
        <v>0.15</v>
      </c>
      <c r="K130" s="382"/>
      <c r="L130" s="9"/>
      <c r="M130" s="10"/>
      <c r="N130" s="10"/>
      <c r="O130" s="10"/>
      <c r="P130" s="10"/>
    </row>
    <row r="131" spans="1:16" s="7" customFormat="1" ht="13.5" customHeight="1" x14ac:dyDescent="0.25">
      <c r="A131" s="397"/>
      <c r="B131" s="389" t="s">
        <v>6</v>
      </c>
      <c r="C131" s="396"/>
      <c r="D131" s="396" t="s">
        <v>10</v>
      </c>
      <c r="E131" s="396"/>
      <c r="F131" s="396"/>
      <c r="G131" s="396"/>
      <c r="H131" s="383">
        <v>0</v>
      </c>
      <c r="I131" s="384"/>
      <c r="J131" s="383">
        <v>0</v>
      </c>
      <c r="K131" s="382"/>
      <c r="L131" s="9"/>
      <c r="M131" s="10"/>
      <c r="N131" s="10"/>
      <c r="O131" s="10"/>
      <c r="P131" s="10"/>
    </row>
    <row r="132" spans="1:16" s="7" customFormat="1" ht="13.5" customHeight="1" x14ac:dyDescent="0.25">
      <c r="A132" s="397"/>
      <c r="B132" s="389" t="s">
        <v>7</v>
      </c>
      <c r="C132" s="396"/>
      <c r="D132" s="396" t="s">
        <v>10</v>
      </c>
      <c r="E132" s="396"/>
      <c r="F132" s="396"/>
      <c r="G132" s="396"/>
      <c r="H132" s="383">
        <v>0</v>
      </c>
      <c r="I132" s="384"/>
      <c r="J132" s="383">
        <v>0</v>
      </c>
      <c r="K132" s="382"/>
      <c r="L132" s="9"/>
      <c r="M132" s="10"/>
      <c r="N132" s="10"/>
      <c r="O132" s="10"/>
      <c r="P132" s="10"/>
    </row>
    <row r="133" spans="1:16" s="7" customFormat="1" ht="13.5" customHeight="1" x14ac:dyDescent="0.25">
      <c r="A133" s="397" t="s">
        <v>192</v>
      </c>
      <c r="B133" s="389" t="s">
        <v>2</v>
      </c>
      <c r="C133" s="388">
        <v>41583</v>
      </c>
      <c r="D133" s="393">
        <v>1.1599999999999999</v>
      </c>
      <c r="E133" s="393" t="s">
        <v>219</v>
      </c>
      <c r="F133" s="393">
        <f>D133</f>
        <v>1.1599999999999999</v>
      </c>
      <c r="G133" s="393">
        <v>0.21199999999999999</v>
      </c>
      <c r="H133" s="383">
        <f>G133+F133</f>
        <v>1.3719999999999999</v>
      </c>
      <c r="I133" s="384">
        <f>(H133+H134+H135+H136)/4</f>
        <v>0.48249999999999998</v>
      </c>
      <c r="J133" s="383">
        <v>0</v>
      </c>
      <c r="K133" s="382">
        <f>(J133+J134+J135+J136)/4</f>
        <v>1.6750000000000001E-2</v>
      </c>
      <c r="L133" s="9"/>
      <c r="M133" s="10"/>
      <c r="N133" s="10"/>
      <c r="O133" s="10"/>
      <c r="P133" s="10"/>
    </row>
    <row r="134" spans="1:16" s="7" customFormat="1" ht="13.5" customHeight="1" x14ac:dyDescent="0.25">
      <c r="A134" s="397"/>
      <c r="B134" s="389" t="s">
        <v>3</v>
      </c>
      <c r="C134" s="396"/>
      <c r="D134" s="393" t="s">
        <v>13</v>
      </c>
      <c r="E134" s="393" t="s">
        <v>13</v>
      </c>
      <c r="F134" s="393" t="s">
        <v>13</v>
      </c>
      <c r="G134" s="393">
        <v>0.55800000000000005</v>
      </c>
      <c r="H134" s="392">
        <f>G134</f>
        <v>0.55800000000000005</v>
      </c>
      <c r="I134" s="384"/>
      <c r="J134" s="383">
        <v>6.7000000000000004E-2</v>
      </c>
      <c r="K134" s="382"/>
      <c r="L134" s="9"/>
      <c r="M134" s="10"/>
      <c r="N134" s="10"/>
      <c r="O134" s="10"/>
      <c r="P134" s="10"/>
    </row>
    <row r="135" spans="1:16" s="7" customFormat="1" ht="13.5" customHeight="1" x14ac:dyDescent="0.25">
      <c r="A135" s="397"/>
      <c r="B135" s="389" t="s">
        <v>6</v>
      </c>
      <c r="C135" s="396"/>
      <c r="D135" s="396" t="s">
        <v>10</v>
      </c>
      <c r="E135" s="396"/>
      <c r="F135" s="396"/>
      <c r="G135" s="396"/>
      <c r="H135" s="383">
        <v>0</v>
      </c>
      <c r="I135" s="384"/>
      <c r="J135" s="383">
        <v>0</v>
      </c>
      <c r="K135" s="382"/>
      <c r="L135" s="9"/>
      <c r="M135" s="10"/>
      <c r="N135" s="10"/>
      <c r="O135" s="10"/>
      <c r="P135" s="10"/>
    </row>
    <row r="136" spans="1:16" s="7" customFormat="1" ht="13.5" customHeight="1" x14ac:dyDescent="0.25">
      <c r="A136" s="397"/>
      <c r="B136" s="389" t="s">
        <v>7</v>
      </c>
      <c r="C136" s="396"/>
      <c r="D136" s="396" t="s">
        <v>10</v>
      </c>
      <c r="E136" s="396"/>
      <c r="F136" s="396"/>
      <c r="G136" s="396"/>
      <c r="H136" s="383">
        <v>0</v>
      </c>
      <c r="I136" s="384"/>
      <c r="J136" s="383">
        <v>0</v>
      </c>
      <c r="K136" s="382"/>
      <c r="L136" s="9"/>
      <c r="M136" s="10"/>
      <c r="N136" s="10"/>
      <c r="O136" s="10"/>
      <c r="P136" s="10"/>
    </row>
    <row r="137" spans="1:16" s="7" customFormat="1" ht="13.5" customHeight="1" x14ac:dyDescent="0.25">
      <c r="A137" s="397" t="s">
        <v>190</v>
      </c>
      <c r="B137" s="389" t="s">
        <v>2</v>
      </c>
      <c r="C137" s="388">
        <v>41621</v>
      </c>
      <c r="D137" s="393">
        <v>0.52</v>
      </c>
      <c r="E137" s="393" t="s">
        <v>13</v>
      </c>
      <c r="F137" s="393">
        <f>D137</f>
        <v>0.52</v>
      </c>
      <c r="G137" s="393">
        <v>5.2999999999999999E-2</v>
      </c>
      <c r="H137" s="383">
        <f>G137+F137</f>
        <v>0.57300000000000006</v>
      </c>
      <c r="I137" s="384">
        <f>(H137+H138+H139+H140)/4</f>
        <v>0.22375</v>
      </c>
      <c r="J137" s="392">
        <v>8.5000000000000006E-2</v>
      </c>
      <c r="K137" s="382">
        <f>(J137+J138+J139+J140)/4</f>
        <v>0.13375000000000001</v>
      </c>
      <c r="L137" s="9"/>
      <c r="M137" s="10"/>
      <c r="N137" s="10"/>
      <c r="O137" s="10"/>
      <c r="P137" s="10"/>
    </row>
    <row r="138" spans="1:16" s="7" customFormat="1" ht="13.5" customHeight="1" x14ac:dyDescent="0.25">
      <c r="A138" s="397"/>
      <c r="B138" s="389" t="s">
        <v>3</v>
      </c>
      <c r="C138" s="396"/>
      <c r="D138" s="393" t="s">
        <v>13</v>
      </c>
      <c r="E138" s="393" t="s">
        <v>13</v>
      </c>
      <c r="F138" s="393" t="s">
        <v>13</v>
      </c>
      <c r="G138" s="393">
        <v>0.32200000000000001</v>
      </c>
      <c r="H138" s="392">
        <f>G138</f>
        <v>0.32200000000000001</v>
      </c>
      <c r="I138" s="384"/>
      <c r="J138" s="383">
        <v>0.45</v>
      </c>
      <c r="K138" s="382"/>
      <c r="L138" s="9"/>
      <c r="M138" s="10"/>
      <c r="N138" s="10"/>
      <c r="O138" s="10"/>
      <c r="P138" s="10"/>
    </row>
    <row r="139" spans="1:16" s="7" customFormat="1" ht="13.5" customHeight="1" x14ac:dyDescent="0.25">
      <c r="A139" s="397"/>
      <c r="B139" s="389" t="s">
        <v>6</v>
      </c>
      <c r="C139" s="396"/>
      <c r="D139" s="396" t="s">
        <v>10</v>
      </c>
      <c r="E139" s="396"/>
      <c r="F139" s="396"/>
      <c r="G139" s="396"/>
      <c r="H139" s="383">
        <v>0</v>
      </c>
      <c r="I139" s="384"/>
      <c r="J139" s="383">
        <v>0</v>
      </c>
      <c r="K139" s="382"/>
      <c r="L139" s="9"/>
      <c r="M139" s="10"/>
      <c r="N139" s="10"/>
      <c r="O139" s="10"/>
      <c r="P139" s="10"/>
    </row>
    <row r="140" spans="1:16" s="7" customFormat="1" ht="13.5" customHeight="1" thickBot="1" x14ac:dyDescent="0.3">
      <c r="A140" s="412"/>
      <c r="B140" s="411" t="s">
        <v>7</v>
      </c>
      <c r="C140" s="410"/>
      <c r="D140" s="410" t="s">
        <v>10</v>
      </c>
      <c r="E140" s="410"/>
      <c r="F140" s="410"/>
      <c r="G140" s="410"/>
      <c r="H140" s="408">
        <v>0</v>
      </c>
      <c r="I140" s="409"/>
      <c r="J140" s="408">
        <v>0</v>
      </c>
      <c r="K140" s="407"/>
      <c r="L140" s="9"/>
      <c r="M140" s="10"/>
      <c r="N140" s="10"/>
      <c r="O140" s="10"/>
      <c r="P140" s="10"/>
    </row>
    <row r="141" spans="1:16" s="7" customFormat="1" ht="13.5" customHeight="1" x14ac:dyDescent="0.25">
      <c r="A141" s="390" t="s">
        <v>182</v>
      </c>
      <c r="B141" s="406" t="s">
        <v>2</v>
      </c>
      <c r="C141" s="405">
        <v>41649</v>
      </c>
      <c r="D141" s="404">
        <v>0.74</v>
      </c>
      <c r="E141" s="404" t="s">
        <v>218</v>
      </c>
      <c r="F141" s="404">
        <f>D141</f>
        <v>0.74</v>
      </c>
      <c r="G141" s="404" t="s">
        <v>217</v>
      </c>
      <c r="H141" s="403">
        <v>1.02</v>
      </c>
      <c r="I141" s="402">
        <f>(H141+H142+H143+H144)/4</f>
        <v>0.34325</v>
      </c>
      <c r="J141" s="401">
        <v>5.6000000000000001E-2</v>
      </c>
      <c r="K141" s="400">
        <f>(J141+J142+J143+J144)/4</f>
        <v>0.17900000000000002</v>
      </c>
      <c r="L141" s="9"/>
      <c r="M141" s="10"/>
      <c r="N141" s="10"/>
      <c r="O141" s="10"/>
      <c r="P141" s="10"/>
    </row>
    <row r="142" spans="1:16" s="7" customFormat="1" ht="13.5" customHeight="1" x14ac:dyDescent="0.25">
      <c r="A142" s="397"/>
      <c r="B142" s="389" t="s">
        <v>3</v>
      </c>
      <c r="C142" s="396"/>
      <c r="D142" s="393" t="s">
        <v>13</v>
      </c>
      <c r="E142" s="393" t="s">
        <v>13</v>
      </c>
      <c r="F142" s="393" t="s">
        <v>13</v>
      </c>
      <c r="G142" s="393" t="s">
        <v>216</v>
      </c>
      <c r="H142" s="392">
        <v>0.35299999999999998</v>
      </c>
      <c r="I142" s="384"/>
      <c r="J142" s="383">
        <v>0.66</v>
      </c>
      <c r="K142" s="382"/>
      <c r="L142" s="9"/>
      <c r="M142" s="10"/>
      <c r="N142" s="10"/>
      <c r="O142" s="10"/>
      <c r="P142" s="10"/>
    </row>
    <row r="143" spans="1:16" s="7" customFormat="1" ht="13.5" customHeight="1" x14ac:dyDescent="0.25">
      <c r="A143" s="397"/>
      <c r="B143" s="389" t="s">
        <v>6</v>
      </c>
      <c r="C143" s="396"/>
      <c r="D143" s="396" t="s">
        <v>10</v>
      </c>
      <c r="E143" s="396"/>
      <c r="F143" s="396"/>
      <c r="G143" s="396"/>
      <c r="H143" s="383">
        <v>0</v>
      </c>
      <c r="I143" s="384"/>
      <c r="J143" s="383">
        <v>0</v>
      </c>
      <c r="K143" s="382"/>
      <c r="L143" s="9"/>
      <c r="M143" s="10"/>
      <c r="N143" s="10"/>
      <c r="O143" s="10"/>
      <c r="P143" s="10"/>
    </row>
    <row r="144" spans="1:16" s="7" customFormat="1" ht="13.5" customHeight="1" x14ac:dyDescent="0.25">
      <c r="A144" s="397"/>
      <c r="B144" s="389" t="s">
        <v>7</v>
      </c>
      <c r="C144" s="396"/>
      <c r="D144" s="396" t="s">
        <v>10</v>
      </c>
      <c r="E144" s="396"/>
      <c r="F144" s="396"/>
      <c r="G144" s="396"/>
      <c r="H144" s="383">
        <v>0</v>
      </c>
      <c r="I144" s="384"/>
      <c r="J144" s="383">
        <v>0</v>
      </c>
      <c r="K144" s="382"/>
      <c r="L144" s="9"/>
      <c r="M144" s="10"/>
      <c r="N144" s="10"/>
      <c r="O144" s="10"/>
      <c r="P144" s="10"/>
    </row>
    <row r="145" spans="1:16" s="7" customFormat="1" ht="13.5" customHeight="1" x14ac:dyDescent="0.25">
      <c r="A145" s="395" t="s">
        <v>180</v>
      </c>
      <c r="B145" s="389" t="s">
        <v>2</v>
      </c>
      <c r="C145" s="388">
        <v>41673</v>
      </c>
      <c r="D145" s="393">
        <v>0.75</v>
      </c>
      <c r="E145" s="393" t="s">
        <v>208</v>
      </c>
      <c r="F145" s="393">
        <v>0.75</v>
      </c>
      <c r="G145" s="393" t="s">
        <v>215</v>
      </c>
      <c r="H145" s="383">
        <v>1.24</v>
      </c>
      <c r="I145" s="384">
        <f>(H145+H146+H147+H148+H149+H150+H151+H152)/8</f>
        <v>0.89012500000000006</v>
      </c>
      <c r="J145" s="392">
        <v>0.13</v>
      </c>
      <c r="K145" s="382">
        <f>(J145+J146+J147+J148+J149+J150+J151+J152)/8</f>
        <v>0.48499999999999999</v>
      </c>
      <c r="L145" s="9"/>
      <c r="M145" s="10"/>
      <c r="N145" s="10"/>
      <c r="O145" s="10"/>
      <c r="P145" s="10"/>
    </row>
    <row r="146" spans="1:16" s="7" customFormat="1" ht="13.5" customHeight="1" x14ac:dyDescent="0.25">
      <c r="A146" s="391"/>
      <c r="B146" s="389" t="s">
        <v>3</v>
      </c>
      <c r="C146" s="396"/>
      <c r="D146" s="393" t="s">
        <v>208</v>
      </c>
      <c r="E146" s="393" t="s">
        <v>208</v>
      </c>
      <c r="F146" s="393" t="s">
        <v>208</v>
      </c>
      <c r="G146" s="393" t="s">
        <v>214</v>
      </c>
      <c r="H146" s="392">
        <v>0.54500000000000004</v>
      </c>
      <c r="I146" s="384"/>
      <c r="J146" s="383">
        <v>0.56000000000000005</v>
      </c>
      <c r="K146" s="382"/>
      <c r="L146" s="9"/>
      <c r="M146" s="10"/>
      <c r="N146" s="10"/>
      <c r="O146" s="10"/>
      <c r="P146" s="10"/>
    </row>
    <row r="147" spans="1:16" s="7" customFormat="1" ht="13.5" customHeight="1" x14ac:dyDescent="0.25">
      <c r="A147" s="391"/>
      <c r="B147" s="389" t="s">
        <v>6</v>
      </c>
      <c r="C147" s="396"/>
      <c r="D147" s="396" t="s">
        <v>10</v>
      </c>
      <c r="E147" s="396"/>
      <c r="F147" s="396"/>
      <c r="G147" s="396"/>
      <c r="H147" s="383">
        <v>0</v>
      </c>
      <c r="I147" s="384"/>
      <c r="J147" s="383">
        <v>0</v>
      </c>
      <c r="K147" s="382"/>
      <c r="L147" s="9"/>
      <c r="M147" s="10"/>
      <c r="N147" s="10"/>
      <c r="O147" s="10"/>
      <c r="P147" s="10"/>
    </row>
    <row r="148" spans="1:16" s="7" customFormat="1" ht="13.5" customHeight="1" x14ac:dyDescent="0.25">
      <c r="A148" s="391"/>
      <c r="B148" s="389" t="s">
        <v>7</v>
      </c>
      <c r="C148" s="396"/>
      <c r="D148" s="396" t="s">
        <v>10</v>
      </c>
      <c r="E148" s="396"/>
      <c r="F148" s="396"/>
      <c r="G148" s="396"/>
      <c r="H148" s="383">
        <v>0</v>
      </c>
      <c r="I148" s="384"/>
      <c r="J148" s="383">
        <v>0</v>
      </c>
      <c r="K148" s="382"/>
      <c r="L148" s="9"/>
      <c r="M148" s="10"/>
      <c r="N148" s="10"/>
      <c r="O148" s="10"/>
      <c r="P148" s="10"/>
    </row>
    <row r="149" spans="1:16" s="7" customFormat="1" ht="13.5" customHeight="1" x14ac:dyDescent="0.25">
      <c r="A149" s="391"/>
      <c r="B149" s="389" t="s">
        <v>2</v>
      </c>
      <c r="C149" s="399" t="s">
        <v>213</v>
      </c>
      <c r="D149" s="393">
        <v>0.64</v>
      </c>
      <c r="E149" s="393" t="s">
        <v>208</v>
      </c>
      <c r="F149" s="393">
        <v>0.64</v>
      </c>
      <c r="G149" s="393" t="s">
        <v>212</v>
      </c>
      <c r="H149" s="383">
        <v>0.96</v>
      </c>
      <c r="I149" s="384"/>
      <c r="J149" s="392">
        <v>0.44</v>
      </c>
      <c r="K149" s="382"/>
      <c r="L149" s="9"/>
      <c r="M149" s="10"/>
      <c r="N149" s="10"/>
      <c r="O149" s="10"/>
      <c r="P149" s="10"/>
    </row>
    <row r="150" spans="1:16" s="7" customFormat="1" ht="13.5" customHeight="1" x14ac:dyDescent="0.25">
      <c r="A150" s="391"/>
      <c r="B150" s="389" t="s">
        <v>3</v>
      </c>
      <c r="C150" s="398"/>
      <c r="D150" s="393" t="s">
        <v>211</v>
      </c>
      <c r="E150" s="393" t="s">
        <v>208</v>
      </c>
      <c r="F150" s="393">
        <v>2.1</v>
      </c>
      <c r="G150" s="393" t="s">
        <v>210</v>
      </c>
      <c r="H150" s="392">
        <v>2.972</v>
      </c>
      <c r="I150" s="384"/>
      <c r="J150" s="383">
        <v>0.72</v>
      </c>
      <c r="K150" s="382"/>
      <c r="L150" s="9"/>
      <c r="M150" s="10"/>
      <c r="N150" s="10"/>
      <c r="O150" s="10"/>
      <c r="P150" s="10"/>
    </row>
    <row r="151" spans="1:16" s="7" customFormat="1" ht="13.5" customHeight="1" x14ac:dyDescent="0.25">
      <c r="A151" s="391"/>
      <c r="B151" s="389" t="s">
        <v>6</v>
      </c>
      <c r="C151" s="398"/>
      <c r="D151" s="393">
        <v>0.33</v>
      </c>
      <c r="E151" s="393" t="s">
        <v>208</v>
      </c>
      <c r="F151" s="393">
        <v>0.33</v>
      </c>
      <c r="G151" s="393" t="s">
        <v>209</v>
      </c>
      <c r="H151" s="383">
        <v>0.9</v>
      </c>
      <c r="I151" s="384"/>
      <c r="J151" s="383">
        <v>0.53</v>
      </c>
      <c r="K151" s="382"/>
      <c r="L151" s="9"/>
      <c r="M151" s="10"/>
      <c r="N151" s="10"/>
      <c r="O151" s="10"/>
      <c r="P151" s="10"/>
    </row>
    <row r="152" spans="1:16" s="7" customFormat="1" ht="13.5" customHeight="1" x14ac:dyDescent="0.25">
      <c r="A152" s="390"/>
      <c r="B152" s="389" t="s">
        <v>7</v>
      </c>
      <c r="C152" s="398"/>
      <c r="D152" s="393">
        <v>0.27</v>
      </c>
      <c r="E152" s="393" t="s">
        <v>208</v>
      </c>
      <c r="F152" s="393">
        <v>0.27</v>
      </c>
      <c r="G152" s="393" t="s">
        <v>207</v>
      </c>
      <c r="H152" s="383">
        <f>F152+0.234</f>
        <v>0.504</v>
      </c>
      <c r="I152" s="384"/>
      <c r="J152" s="383">
        <v>1.5</v>
      </c>
      <c r="K152" s="382"/>
      <c r="L152" s="9"/>
      <c r="M152" s="10"/>
      <c r="N152" s="10"/>
      <c r="O152" s="10"/>
      <c r="P152" s="10"/>
    </row>
    <row r="153" spans="1:16" s="7" customFormat="1" ht="13.5" customHeight="1" x14ac:dyDescent="0.25">
      <c r="A153" s="397" t="s">
        <v>178</v>
      </c>
      <c r="B153" s="389" t="s">
        <v>2</v>
      </c>
      <c r="C153" s="388">
        <v>41717</v>
      </c>
      <c r="D153" s="393" t="s">
        <v>13</v>
      </c>
      <c r="E153" s="393" t="s">
        <v>13</v>
      </c>
      <c r="F153" s="393" t="s">
        <v>13</v>
      </c>
      <c r="G153" s="393">
        <v>0.255</v>
      </c>
      <c r="H153" s="383">
        <v>0.255</v>
      </c>
      <c r="I153" s="384">
        <f>(H153+H154)/4</f>
        <v>0.19550000000000001</v>
      </c>
      <c r="J153" s="392" t="s">
        <v>11</v>
      </c>
      <c r="K153" s="382">
        <f>(J154)/4</f>
        <v>0.11749999999999999</v>
      </c>
      <c r="L153" s="9"/>
      <c r="M153" s="10"/>
      <c r="N153" s="10"/>
      <c r="O153" s="10"/>
      <c r="P153" s="10"/>
    </row>
    <row r="154" spans="1:16" s="7" customFormat="1" ht="13.5" customHeight="1" x14ac:dyDescent="0.25">
      <c r="A154" s="397"/>
      <c r="B154" s="389" t="s">
        <v>3</v>
      </c>
      <c r="C154" s="396"/>
      <c r="D154" s="393" t="s">
        <v>13</v>
      </c>
      <c r="E154" s="393" t="s">
        <v>13</v>
      </c>
      <c r="F154" s="393" t="s">
        <v>13</v>
      </c>
      <c r="G154" s="393">
        <v>0.52700000000000002</v>
      </c>
      <c r="H154" s="392">
        <v>0.52700000000000002</v>
      </c>
      <c r="I154" s="384"/>
      <c r="J154" s="392">
        <v>0.47</v>
      </c>
      <c r="K154" s="382"/>
      <c r="L154" s="9"/>
      <c r="M154" s="10"/>
      <c r="N154" s="10"/>
      <c r="O154" s="10"/>
      <c r="P154" s="10"/>
    </row>
    <row r="155" spans="1:16" s="7" customFormat="1" ht="13.5" customHeight="1" x14ac:dyDescent="0.25">
      <c r="A155" s="397"/>
      <c r="B155" s="389" t="s">
        <v>6</v>
      </c>
      <c r="C155" s="396"/>
      <c r="D155" s="396" t="s">
        <v>10</v>
      </c>
      <c r="E155" s="396"/>
      <c r="F155" s="396"/>
      <c r="G155" s="396"/>
      <c r="H155" s="383">
        <v>0</v>
      </c>
      <c r="I155" s="384"/>
      <c r="J155" s="383">
        <v>0</v>
      </c>
      <c r="K155" s="382"/>
      <c r="L155" s="9"/>
      <c r="M155" s="10"/>
      <c r="N155" s="10"/>
      <c r="O155" s="10"/>
      <c r="P155" s="10"/>
    </row>
    <row r="156" spans="1:16" s="7" customFormat="1" ht="14.25" customHeight="1" x14ac:dyDescent="0.25">
      <c r="A156" s="397"/>
      <c r="B156" s="389" t="s">
        <v>7</v>
      </c>
      <c r="C156" s="396"/>
      <c r="D156" s="396" t="s">
        <v>10</v>
      </c>
      <c r="E156" s="396"/>
      <c r="F156" s="396"/>
      <c r="G156" s="396"/>
      <c r="H156" s="383">
        <v>0</v>
      </c>
      <c r="I156" s="384"/>
      <c r="J156" s="383">
        <v>0</v>
      </c>
      <c r="K156" s="382"/>
      <c r="L156" s="9"/>
      <c r="M156" s="10"/>
      <c r="N156" s="10"/>
      <c r="O156" s="10"/>
      <c r="P156" s="10"/>
    </row>
    <row r="157" spans="1:16" s="7" customFormat="1" ht="14.25" customHeight="1" x14ac:dyDescent="0.25">
      <c r="A157" s="395" t="s">
        <v>177</v>
      </c>
      <c r="B157" s="389" t="s">
        <v>2</v>
      </c>
      <c r="C157" s="388">
        <v>41745</v>
      </c>
      <c r="D157" s="393" t="s">
        <v>13</v>
      </c>
      <c r="E157" s="393" t="s">
        <v>13</v>
      </c>
      <c r="F157" s="393" t="s">
        <v>13</v>
      </c>
      <c r="G157" s="393">
        <v>0.159</v>
      </c>
      <c r="H157" s="392">
        <v>0.159</v>
      </c>
      <c r="I157" s="384">
        <f>(H157+H158)/4</f>
        <v>0.10550000000000001</v>
      </c>
      <c r="J157" s="392">
        <v>5.8000000000000003E-2</v>
      </c>
      <c r="K157" s="382">
        <f>(J158+J157)/4</f>
        <v>0.14450000000000002</v>
      </c>
      <c r="L157" s="9"/>
      <c r="M157" s="10"/>
      <c r="N157" s="10"/>
      <c r="O157" s="10"/>
      <c r="P157" s="10"/>
    </row>
    <row r="158" spans="1:16" s="7" customFormat="1" ht="14.25" customHeight="1" x14ac:dyDescent="0.25">
      <c r="A158" s="391"/>
      <c r="B158" s="389" t="s">
        <v>3</v>
      </c>
      <c r="C158" s="388"/>
      <c r="D158" s="393" t="s">
        <v>13</v>
      </c>
      <c r="E158" s="393" t="s">
        <v>13</v>
      </c>
      <c r="F158" s="393" t="s">
        <v>13</v>
      </c>
      <c r="G158" s="393" t="s">
        <v>206</v>
      </c>
      <c r="H158" s="392">
        <v>0.26300000000000001</v>
      </c>
      <c r="I158" s="384"/>
      <c r="J158" s="392">
        <v>0.52</v>
      </c>
      <c r="K158" s="382"/>
      <c r="L158" s="9"/>
      <c r="M158" s="10"/>
      <c r="N158" s="10"/>
      <c r="O158" s="10"/>
      <c r="P158" s="10"/>
    </row>
    <row r="159" spans="1:16" s="7" customFormat="1" ht="14.25" customHeight="1" x14ac:dyDescent="0.25">
      <c r="A159" s="391"/>
      <c r="B159" s="389" t="s">
        <v>6</v>
      </c>
      <c r="C159" s="388"/>
      <c r="D159" s="387" t="s">
        <v>10</v>
      </c>
      <c r="E159" s="386"/>
      <c r="F159" s="386"/>
      <c r="G159" s="385"/>
      <c r="H159" s="383">
        <v>0</v>
      </c>
      <c r="I159" s="384"/>
      <c r="J159" s="383">
        <v>0</v>
      </c>
      <c r="K159" s="382"/>
      <c r="L159" s="9"/>
      <c r="M159" s="10"/>
      <c r="N159" s="10"/>
      <c r="O159" s="10"/>
      <c r="P159" s="10"/>
    </row>
    <row r="160" spans="1:16" s="7" customFormat="1" ht="14.25" customHeight="1" x14ac:dyDescent="0.25">
      <c r="A160" s="390"/>
      <c r="B160" s="389" t="s">
        <v>7</v>
      </c>
      <c r="C160" s="388"/>
      <c r="D160" s="387" t="s">
        <v>10</v>
      </c>
      <c r="E160" s="386"/>
      <c r="F160" s="386"/>
      <c r="G160" s="385"/>
      <c r="H160" s="383">
        <v>0</v>
      </c>
      <c r="I160" s="384"/>
      <c r="J160" s="383">
        <v>0</v>
      </c>
      <c r="K160" s="382"/>
      <c r="L160" s="9"/>
      <c r="M160" s="10"/>
      <c r="N160" s="10"/>
      <c r="O160" s="10"/>
      <c r="P160" s="10"/>
    </row>
    <row r="161" spans="1:16" s="7" customFormat="1" ht="14.25" customHeight="1" x14ac:dyDescent="0.25">
      <c r="A161" s="395" t="s">
        <v>175</v>
      </c>
      <c r="B161" s="389" t="s">
        <v>2</v>
      </c>
      <c r="C161" s="388">
        <v>41768</v>
      </c>
      <c r="D161" s="393" t="s">
        <v>203</v>
      </c>
      <c r="E161" s="393" t="s">
        <v>203</v>
      </c>
      <c r="F161" s="393" t="s">
        <v>13</v>
      </c>
      <c r="G161" s="394" t="s">
        <v>205</v>
      </c>
      <c r="H161" s="392">
        <v>0.48</v>
      </c>
      <c r="I161" s="384">
        <f>(H161+H162)/4</f>
        <v>0.34549999999999997</v>
      </c>
      <c r="J161" s="392">
        <v>0.14000000000000001</v>
      </c>
      <c r="K161" s="382">
        <f>(J162+J161)/4</f>
        <v>0.185</v>
      </c>
      <c r="L161" s="9"/>
      <c r="M161" s="10"/>
      <c r="N161" s="10"/>
      <c r="O161" s="10"/>
      <c r="P161" s="10"/>
    </row>
    <row r="162" spans="1:16" s="7" customFormat="1" ht="14.25" customHeight="1" x14ac:dyDescent="0.25">
      <c r="A162" s="391"/>
      <c r="B162" s="389" t="s">
        <v>3</v>
      </c>
      <c r="C162" s="388"/>
      <c r="D162" s="394" t="s">
        <v>204</v>
      </c>
      <c r="E162" s="393" t="s">
        <v>203</v>
      </c>
      <c r="F162" s="394">
        <v>0.31</v>
      </c>
      <c r="G162" s="393">
        <v>0.59199999999999997</v>
      </c>
      <c r="H162" s="392">
        <f>G162+F162</f>
        <v>0.90199999999999991</v>
      </c>
      <c r="I162" s="384"/>
      <c r="J162" s="392">
        <v>0.6</v>
      </c>
      <c r="K162" s="382"/>
      <c r="L162" s="9"/>
      <c r="M162" s="10"/>
      <c r="N162" s="10"/>
      <c r="O162" s="10"/>
      <c r="P162" s="10"/>
    </row>
    <row r="163" spans="1:16" s="7" customFormat="1" ht="14.25" customHeight="1" x14ac:dyDescent="0.25">
      <c r="A163" s="391"/>
      <c r="B163" s="389" t="s">
        <v>6</v>
      </c>
      <c r="C163" s="388"/>
      <c r="D163" s="387" t="s">
        <v>10</v>
      </c>
      <c r="E163" s="386"/>
      <c r="F163" s="386"/>
      <c r="G163" s="385"/>
      <c r="H163" s="383">
        <v>0</v>
      </c>
      <c r="I163" s="384"/>
      <c r="J163" s="383">
        <v>0</v>
      </c>
      <c r="K163" s="382"/>
      <c r="L163" s="9"/>
      <c r="M163" s="10"/>
      <c r="N163" s="10"/>
      <c r="O163" s="10"/>
      <c r="P163" s="10"/>
    </row>
    <row r="164" spans="1:16" s="7" customFormat="1" ht="14.25" customHeight="1" x14ac:dyDescent="0.25">
      <c r="A164" s="390"/>
      <c r="B164" s="389" t="s">
        <v>7</v>
      </c>
      <c r="C164" s="388"/>
      <c r="D164" s="387" t="s">
        <v>10</v>
      </c>
      <c r="E164" s="386"/>
      <c r="F164" s="386"/>
      <c r="G164" s="385"/>
      <c r="H164" s="383">
        <v>0</v>
      </c>
      <c r="I164" s="384"/>
      <c r="J164" s="383">
        <v>0</v>
      </c>
      <c r="K164" s="382"/>
      <c r="L164" s="9"/>
      <c r="M164" s="10"/>
      <c r="N164" s="10"/>
      <c r="O164" s="10"/>
      <c r="P164" s="10"/>
    </row>
    <row r="165" spans="1:16" s="7" customFormat="1" ht="14.25" customHeight="1" x14ac:dyDescent="0.25">
      <c r="A165" s="395" t="s">
        <v>169</v>
      </c>
      <c r="B165" s="389" t="s">
        <v>2</v>
      </c>
      <c r="C165" s="388">
        <v>41808</v>
      </c>
      <c r="D165" s="393" t="s">
        <v>13</v>
      </c>
      <c r="E165" s="393" t="s">
        <v>13</v>
      </c>
      <c r="F165" s="393" t="s">
        <v>13</v>
      </c>
      <c r="G165" s="394" t="s">
        <v>202</v>
      </c>
      <c r="H165" s="392">
        <v>0.33800000000000002</v>
      </c>
      <c r="I165" s="384">
        <f>(H165+H166)/4</f>
        <v>0.19350000000000001</v>
      </c>
      <c r="J165" s="392">
        <v>7.3999999999999996E-2</v>
      </c>
      <c r="K165" s="382">
        <f>(J166+J165)/4</f>
        <v>0.1085</v>
      </c>
      <c r="L165" s="9"/>
      <c r="M165" s="10"/>
      <c r="N165" s="10"/>
      <c r="O165" s="10"/>
      <c r="P165" s="10"/>
    </row>
    <row r="166" spans="1:16" s="7" customFormat="1" ht="14.25" customHeight="1" x14ac:dyDescent="0.25">
      <c r="A166" s="391"/>
      <c r="B166" s="389" t="s">
        <v>3</v>
      </c>
      <c r="C166" s="388"/>
      <c r="D166" s="394" t="s">
        <v>13</v>
      </c>
      <c r="E166" s="393" t="s">
        <v>13</v>
      </c>
      <c r="F166" s="394" t="s">
        <v>13</v>
      </c>
      <c r="G166" s="393">
        <v>0.436</v>
      </c>
      <c r="H166" s="392">
        <v>0.436</v>
      </c>
      <c r="I166" s="384"/>
      <c r="J166" s="392">
        <v>0.36</v>
      </c>
      <c r="K166" s="382"/>
      <c r="L166" s="9"/>
      <c r="M166" s="10"/>
      <c r="N166" s="10"/>
      <c r="O166" s="10"/>
      <c r="P166" s="10"/>
    </row>
    <row r="167" spans="1:16" s="7" customFormat="1" ht="14.25" customHeight="1" x14ac:dyDescent="0.25">
      <c r="A167" s="391"/>
      <c r="B167" s="389" t="s">
        <v>6</v>
      </c>
      <c r="C167" s="388"/>
      <c r="D167" s="387" t="s">
        <v>10</v>
      </c>
      <c r="E167" s="386"/>
      <c r="F167" s="386"/>
      <c r="G167" s="385"/>
      <c r="H167" s="383">
        <v>0</v>
      </c>
      <c r="I167" s="384"/>
      <c r="J167" s="383">
        <v>0</v>
      </c>
      <c r="K167" s="382"/>
      <c r="L167" s="9"/>
      <c r="M167" s="10"/>
      <c r="N167" s="10"/>
      <c r="O167" s="10"/>
      <c r="P167" s="10"/>
    </row>
    <row r="168" spans="1:16" s="7" customFormat="1" ht="14.25" customHeight="1" x14ac:dyDescent="0.25">
      <c r="A168" s="390"/>
      <c r="B168" s="389" t="s">
        <v>7</v>
      </c>
      <c r="C168" s="388"/>
      <c r="D168" s="387" t="s">
        <v>10</v>
      </c>
      <c r="E168" s="386"/>
      <c r="F168" s="386"/>
      <c r="G168" s="385"/>
      <c r="H168" s="383">
        <v>0</v>
      </c>
      <c r="I168" s="384"/>
      <c r="J168" s="383">
        <v>0</v>
      </c>
      <c r="K168" s="382"/>
      <c r="L168" s="9"/>
      <c r="M168" s="10"/>
      <c r="N168" s="10"/>
      <c r="O168" s="10"/>
      <c r="P168" s="10"/>
    </row>
    <row r="169" spans="1:16" s="7" customFormat="1" ht="14.25" customHeight="1" x14ac:dyDescent="0.25">
      <c r="A169" s="381" t="s">
        <v>201</v>
      </c>
      <c r="B169" s="348" t="s">
        <v>2</v>
      </c>
      <c r="C169" s="377">
        <v>41838</v>
      </c>
      <c r="D169" s="351" t="s">
        <v>13</v>
      </c>
      <c r="E169" s="351" t="s">
        <v>13</v>
      </c>
      <c r="F169" s="351" t="s">
        <v>13</v>
      </c>
      <c r="G169" s="354" t="s">
        <v>200</v>
      </c>
      <c r="H169" s="342">
        <v>0.115</v>
      </c>
      <c r="I169" s="358">
        <f>(H169+H170)/4</f>
        <v>0.19925000000000001</v>
      </c>
      <c r="J169" s="342" t="s">
        <v>11</v>
      </c>
      <c r="K169" s="357">
        <f>(J170)/4</f>
        <v>0.14499999999999999</v>
      </c>
      <c r="L169" s="9"/>
      <c r="M169" s="10"/>
      <c r="N169" s="10"/>
      <c r="O169" s="10"/>
      <c r="P169" s="10"/>
    </row>
    <row r="170" spans="1:16" s="7" customFormat="1" ht="14.25" customHeight="1" x14ac:dyDescent="0.25">
      <c r="A170" s="380"/>
      <c r="B170" s="348" t="s">
        <v>3</v>
      </c>
      <c r="C170" s="377"/>
      <c r="D170" s="354" t="s">
        <v>13</v>
      </c>
      <c r="E170" s="351" t="s">
        <v>13</v>
      </c>
      <c r="F170" s="354" t="s">
        <v>13</v>
      </c>
      <c r="G170" s="351" t="s">
        <v>199</v>
      </c>
      <c r="H170" s="342">
        <v>0.68200000000000005</v>
      </c>
      <c r="I170" s="358"/>
      <c r="J170" s="342">
        <v>0.57999999999999996</v>
      </c>
      <c r="K170" s="357"/>
      <c r="L170" s="9"/>
      <c r="M170" s="10"/>
      <c r="N170" s="10"/>
      <c r="O170" s="10"/>
      <c r="P170" s="10"/>
    </row>
    <row r="171" spans="1:16" s="7" customFormat="1" ht="14.25" customHeight="1" x14ac:dyDescent="0.25">
      <c r="A171" s="380"/>
      <c r="B171" s="348" t="s">
        <v>6</v>
      </c>
      <c r="C171" s="377"/>
      <c r="D171" s="346" t="s">
        <v>10</v>
      </c>
      <c r="E171" s="345"/>
      <c r="F171" s="345"/>
      <c r="G171" s="344"/>
      <c r="H171" s="328">
        <v>0</v>
      </c>
      <c r="I171" s="358"/>
      <c r="J171" s="328">
        <v>0</v>
      </c>
      <c r="K171" s="357"/>
      <c r="L171" s="9"/>
      <c r="M171" s="10"/>
      <c r="N171" s="10"/>
      <c r="O171" s="10"/>
      <c r="P171" s="10"/>
    </row>
    <row r="172" spans="1:16" s="7" customFormat="1" ht="14.25" customHeight="1" x14ac:dyDescent="0.25">
      <c r="A172" s="379"/>
      <c r="B172" s="348" t="s">
        <v>7</v>
      </c>
      <c r="C172" s="377"/>
      <c r="D172" s="346" t="s">
        <v>10</v>
      </c>
      <c r="E172" s="345"/>
      <c r="F172" s="345"/>
      <c r="G172" s="344"/>
      <c r="H172" s="328">
        <v>0</v>
      </c>
      <c r="I172" s="358"/>
      <c r="J172" s="328">
        <v>0</v>
      </c>
      <c r="K172" s="357"/>
      <c r="L172" s="9"/>
      <c r="M172" s="10"/>
      <c r="N172" s="10"/>
      <c r="O172" s="10"/>
      <c r="P172" s="10"/>
    </row>
    <row r="173" spans="1:16" s="7" customFormat="1" ht="14.25" customHeight="1" x14ac:dyDescent="0.25">
      <c r="A173" s="356" t="s">
        <v>198</v>
      </c>
      <c r="B173" s="348" t="s">
        <v>2</v>
      </c>
      <c r="C173" s="377">
        <v>41858</v>
      </c>
      <c r="D173" s="354">
        <v>0.17</v>
      </c>
      <c r="E173" s="351" t="s">
        <v>13</v>
      </c>
      <c r="F173" s="354">
        <v>0.17</v>
      </c>
      <c r="G173" s="354">
        <v>0.39800000000000002</v>
      </c>
      <c r="H173" s="342">
        <f>D173+G173</f>
        <v>0.56800000000000006</v>
      </c>
      <c r="I173" s="358">
        <f>(H173+H174)/4</f>
        <v>0.27</v>
      </c>
      <c r="J173" s="342">
        <v>9.9000000000000005E-2</v>
      </c>
      <c r="K173" s="357">
        <f>(J173+J174)/4</f>
        <v>0.20724999999999999</v>
      </c>
      <c r="L173" s="9"/>
      <c r="M173" s="10"/>
      <c r="N173" s="10"/>
      <c r="O173" s="10"/>
      <c r="P173" s="10"/>
    </row>
    <row r="174" spans="1:16" s="7" customFormat="1" ht="14.25" customHeight="1" x14ac:dyDescent="0.25">
      <c r="A174" s="349"/>
      <c r="B174" s="348" t="s">
        <v>3</v>
      </c>
      <c r="C174" s="377"/>
      <c r="D174" s="354" t="s">
        <v>13</v>
      </c>
      <c r="E174" s="351" t="s">
        <v>13</v>
      </c>
      <c r="F174" s="354" t="s">
        <v>13</v>
      </c>
      <c r="G174" s="351">
        <v>0.51200000000000001</v>
      </c>
      <c r="H174" s="342">
        <f>G174</f>
        <v>0.51200000000000001</v>
      </c>
      <c r="I174" s="358"/>
      <c r="J174" s="342">
        <v>0.73</v>
      </c>
      <c r="K174" s="357"/>
      <c r="L174" s="9"/>
      <c r="M174" s="10"/>
      <c r="N174" s="10"/>
      <c r="O174" s="10"/>
      <c r="P174" s="10"/>
    </row>
    <row r="175" spans="1:16" s="7" customFormat="1" ht="14.25" customHeight="1" x14ac:dyDescent="0.25">
      <c r="A175" s="349"/>
      <c r="B175" s="348" t="s">
        <v>6</v>
      </c>
      <c r="C175" s="377"/>
      <c r="D175" s="346" t="s">
        <v>10</v>
      </c>
      <c r="E175" s="345"/>
      <c r="F175" s="345"/>
      <c r="G175" s="344"/>
      <c r="H175" s="328">
        <v>0</v>
      </c>
      <c r="I175" s="358"/>
      <c r="J175" s="328">
        <v>0</v>
      </c>
      <c r="K175" s="357"/>
      <c r="L175" s="9"/>
      <c r="M175" s="10"/>
      <c r="N175" s="10"/>
      <c r="O175" s="10"/>
      <c r="P175" s="10"/>
    </row>
    <row r="176" spans="1:16" s="7" customFormat="1" ht="14.25" customHeight="1" x14ac:dyDescent="0.25">
      <c r="A176" s="378"/>
      <c r="B176" s="348" t="s">
        <v>7</v>
      </c>
      <c r="C176" s="377"/>
      <c r="D176" s="346" t="s">
        <v>10</v>
      </c>
      <c r="E176" s="345"/>
      <c r="F176" s="345"/>
      <c r="G176" s="344"/>
      <c r="H176" s="328">
        <v>0</v>
      </c>
      <c r="I176" s="358"/>
      <c r="J176" s="328">
        <v>0</v>
      </c>
      <c r="K176" s="357"/>
      <c r="L176" s="9"/>
      <c r="M176" s="10"/>
      <c r="N176" s="10"/>
      <c r="O176" s="10"/>
      <c r="P176" s="10"/>
    </row>
    <row r="177" spans="1:16" s="7" customFormat="1" ht="13.5" customHeight="1" x14ac:dyDescent="0.25">
      <c r="A177" s="356" t="s">
        <v>197</v>
      </c>
      <c r="B177" s="348" t="s">
        <v>2</v>
      </c>
      <c r="C177" s="377">
        <v>41898</v>
      </c>
      <c r="D177" s="354" t="s">
        <v>196</v>
      </c>
      <c r="E177" s="351" t="s">
        <v>13</v>
      </c>
      <c r="F177" s="354">
        <v>0.1</v>
      </c>
      <c r="G177" s="354" t="s">
        <v>195</v>
      </c>
      <c r="H177" s="342">
        <f>(F177+0.467)</f>
        <v>0.56700000000000006</v>
      </c>
      <c r="I177" s="358">
        <f>(H177+H178)/4</f>
        <v>0.2495</v>
      </c>
      <c r="J177" s="342">
        <v>7.6999999999999999E-2</v>
      </c>
      <c r="K177" s="357">
        <f>(J177+J178)/4</f>
        <v>0.21925</v>
      </c>
      <c r="L177" s="9"/>
      <c r="M177" s="10"/>
      <c r="N177" s="10"/>
      <c r="O177" s="10"/>
      <c r="P177" s="10"/>
    </row>
    <row r="178" spans="1:16" s="7" customFormat="1" ht="13.5" customHeight="1" x14ac:dyDescent="0.25">
      <c r="A178" s="349"/>
      <c r="B178" s="348" t="s">
        <v>3</v>
      </c>
      <c r="C178" s="377"/>
      <c r="D178" s="354" t="s">
        <v>13</v>
      </c>
      <c r="E178" s="351" t="s">
        <v>13</v>
      </c>
      <c r="F178" s="354" t="s">
        <v>13</v>
      </c>
      <c r="G178" s="351">
        <v>0.43099999999999999</v>
      </c>
      <c r="H178" s="342">
        <v>0.43099999999999999</v>
      </c>
      <c r="I178" s="358"/>
      <c r="J178" s="342">
        <v>0.8</v>
      </c>
      <c r="K178" s="357"/>
      <c r="L178" s="9"/>
      <c r="M178" s="10"/>
      <c r="N178" s="10"/>
      <c r="O178" s="10"/>
      <c r="P178" s="10"/>
    </row>
    <row r="179" spans="1:16" s="7" customFormat="1" ht="13.5" customHeight="1" x14ac:dyDescent="0.25">
      <c r="A179" s="349"/>
      <c r="B179" s="348" t="s">
        <v>6</v>
      </c>
      <c r="C179" s="377"/>
      <c r="D179" s="346" t="s">
        <v>10</v>
      </c>
      <c r="E179" s="345"/>
      <c r="F179" s="345"/>
      <c r="G179" s="344"/>
      <c r="H179" s="328">
        <v>0</v>
      </c>
      <c r="I179" s="358"/>
      <c r="J179" s="328">
        <v>0</v>
      </c>
      <c r="K179" s="357"/>
      <c r="L179" s="9"/>
      <c r="M179" s="10"/>
      <c r="N179" s="10"/>
      <c r="O179" s="10"/>
      <c r="P179" s="10"/>
    </row>
    <row r="180" spans="1:16" s="7" customFormat="1" ht="13.5" customHeight="1" x14ac:dyDescent="0.25">
      <c r="A180" s="378"/>
      <c r="B180" s="348" t="s">
        <v>7</v>
      </c>
      <c r="C180" s="377"/>
      <c r="D180" s="346" t="s">
        <v>10</v>
      </c>
      <c r="E180" s="345"/>
      <c r="F180" s="345"/>
      <c r="G180" s="344"/>
      <c r="H180" s="328">
        <v>0</v>
      </c>
      <c r="I180" s="358"/>
      <c r="J180" s="328">
        <v>0</v>
      </c>
      <c r="K180" s="357"/>
      <c r="L180" s="9"/>
      <c r="M180" s="10"/>
      <c r="N180" s="10"/>
      <c r="O180" s="10"/>
      <c r="P180" s="10"/>
    </row>
    <row r="181" spans="1:16" s="7" customFormat="1" ht="13.5" customHeight="1" x14ac:dyDescent="0.25">
      <c r="A181" s="356" t="s">
        <v>194</v>
      </c>
      <c r="B181" s="348" t="s">
        <v>2</v>
      </c>
      <c r="C181" s="377">
        <v>41927</v>
      </c>
      <c r="D181" s="354">
        <v>0.24</v>
      </c>
      <c r="E181" s="351" t="s">
        <v>13</v>
      </c>
      <c r="F181" s="354">
        <v>0.24</v>
      </c>
      <c r="G181" s="354" t="s">
        <v>193</v>
      </c>
      <c r="H181" s="342">
        <f>F181+0.366</f>
        <v>0.60599999999999998</v>
      </c>
      <c r="I181" s="358">
        <f>(H181+H182)/4</f>
        <v>0.23425000000000001</v>
      </c>
      <c r="J181" s="342" t="s">
        <v>11</v>
      </c>
      <c r="K181" s="357">
        <f>(0+J182)/4</f>
        <v>0.1925</v>
      </c>
      <c r="L181" s="9"/>
      <c r="M181" s="10"/>
      <c r="N181" s="10"/>
      <c r="O181" s="10"/>
      <c r="P181" s="10"/>
    </row>
    <row r="182" spans="1:16" s="7" customFormat="1" ht="13.5" customHeight="1" x14ac:dyDescent="0.25">
      <c r="A182" s="349"/>
      <c r="B182" s="348" t="s">
        <v>3</v>
      </c>
      <c r="C182" s="377"/>
      <c r="D182" s="354" t="s">
        <v>13</v>
      </c>
      <c r="E182" s="351" t="s">
        <v>13</v>
      </c>
      <c r="F182" s="354" t="s">
        <v>13</v>
      </c>
      <c r="G182" s="351">
        <v>0.33100000000000002</v>
      </c>
      <c r="H182" s="342">
        <f>G182</f>
        <v>0.33100000000000002</v>
      </c>
      <c r="I182" s="358"/>
      <c r="J182" s="342">
        <v>0.77</v>
      </c>
      <c r="K182" s="357"/>
      <c r="L182" s="9"/>
      <c r="M182" s="10"/>
      <c r="N182" s="10"/>
      <c r="O182" s="10"/>
      <c r="P182" s="10"/>
    </row>
    <row r="183" spans="1:16" s="7" customFormat="1" ht="13.5" customHeight="1" x14ac:dyDescent="0.25">
      <c r="A183" s="349"/>
      <c r="B183" s="348" t="s">
        <v>6</v>
      </c>
      <c r="C183" s="377"/>
      <c r="D183" s="346" t="s">
        <v>10</v>
      </c>
      <c r="E183" s="345"/>
      <c r="F183" s="345"/>
      <c r="G183" s="344"/>
      <c r="H183" s="328">
        <v>0</v>
      </c>
      <c r="I183" s="358"/>
      <c r="J183" s="328">
        <v>0</v>
      </c>
      <c r="K183" s="357"/>
      <c r="L183" s="9"/>
      <c r="M183" s="10"/>
      <c r="N183" s="10"/>
      <c r="O183" s="10"/>
      <c r="P183" s="10"/>
    </row>
    <row r="184" spans="1:16" s="7" customFormat="1" ht="13.5" customHeight="1" x14ac:dyDescent="0.25">
      <c r="A184" s="378"/>
      <c r="B184" s="348" t="s">
        <v>7</v>
      </c>
      <c r="C184" s="377"/>
      <c r="D184" s="346" t="s">
        <v>10</v>
      </c>
      <c r="E184" s="345"/>
      <c r="F184" s="345"/>
      <c r="G184" s="344"/>
      <c r="H184" s="328">
        <v>0</v>
      </c>
      <c r="I184" s="358"/>
      <c r="J184" s="328">
        <v>0</v>
      </c>
      <c r="K184" s="357"/>
      <c r="L184" s="9"/>
      <c r="M184" s="10"/>
      <c r="N184" s="10"/>
      <c r="O184" s="10"/>
      <c r="P184" s="10"/>
    </row>
    <row r="185" spans="1:16" s="7" customFormat="1" ht="13.5" customHeight="1" x14ac:dyDescent="0.25">
      <c r="A185" s="356" t="s">
        <v>192</v>
      </c>
      <c r="B185" s="348" t="s">
        <v>2</v>
      </c>
      <c r="C185" s="377">
        <v>41954</v>
      </c>
      <c r="D185" s="354" t="s">
        <v>13</v>
      </c>
      <c r="E185" s="351" t="s">
        <v>13</v>
      </c>
      <c r="F185" s="351" t="s">
        <v>13</v>
      </c>
      <c r="G185" s="354" t="s">
        <v>191</v>
      </c>
      <c r="H185" s="342">
        <v>0.26200000000000001</v>
      </c>
      <c r="I185" s="358">
        <f>(0.262+H186)/4</f>
        <v>0.17049999999999998</v>
      </c>
      <c r="J185" s="342" t="s">
        <v>11</v>
      </c>
      <c r="K185" s="357">
        <f>(0+J186)/4</f>
        <v>0.22500000000000001</v>
      </c>
      <c r="L185" s="9"/>
      <c r="M185" s="10"/>
      <c r="N185" s="10"/>
      <c r="O185" s="10"/>
      <c r="P185" s="10"/>
    </row>
    <row r="186" spans="1:16" s="7" customFormat="1" ht="13.5" customHeight="1" x14ac:dyDescent="0.25">
      <c r="A186" s="349"/>
      <c r="B186" s="348" t="s">
        <v>3</v>
      </c>
      <c r="C186" s="377"/>
      <c r="D186" s="354" t="s">
        <v>13</v>
      </c>
      <c r="E186" s="351" t="s">
        <v>13</v>
      </c>
      <c r="F186" s="354" t="s">
        <v>13</v>
      </c>
      <c r="G186" s="354">
        <v>0.42</v>
      </c>
      <c r="H186" s="342">
        <f>G186</f>
        <v>0.42</v>
      </c>
      <c r="I186" s="358"/>
      <c r="J186" s="342">
        <v>0.9</v>
      </c>
      <c r="K186" s="357"/>
      <c r="L186" s="9"/>
      <c r="M186" s="10"/>
      <c r="N186" s="10"/>
      <c r="O186" s="10"/>
      <c r="P186" s="10"/>
    </row>
    <row r="187" spans="1:16" s="7" customFormat="1" ht="13.5" customHeight="1" x14ac:dyDescent="0.25">
      <c r="A187" s="349"/>
      <c r="B187" s="348" t="s">
        <v>6</v>
      </c>
      <c r="C187" s="377"/>
      <c r="D187" s="346" t="s">
        <v>10</v>
      </c>
      <c r="E187" s="345"/>
      <c r="F187" s="345"/>
      <c r="G187" s="344"/>
      <c r="H187" s="328">
        <v>0</v>
      </c>
      <c r="I187" s="358"/>
      <c r="J187" s="328">
        <v>0</v>
      </c>
      <c r="K187" s="357"/>
      <c r="L187" s="9"/>
      <c r="M187" s="10"/>
      <c r="N187" s="10"/>
      <c r="O187" s="10"/>
      <c r="P187" s="10"/>
    </row>
    <row r="188" spans="1:16" s="7" customFormat="1" ht="13.5" customHeight="1" x14ac:dyDescent="0.25">
      <c r="A188" s="378"/>
      <c r="B188" s="348" t="s">
        <v>7</v>
      </c>
      <c r="C188" s="377"/>
      <c r="D188" s="346" t="s">
        <v>10</v>
      </c>
      <c r="E188" s="345"/>
      <c r="F188" s="345"/>
      <c r="G188" s="344"/>
      <c r="H188" s="328">
        <v>0</v>
      </c>
      <c r="I188" s="358"/>
      <c r="J188" s="328">
        <v>0</v>
      </c>
      <c r="K188" s="357"/>
      <c r="L188" s="9"/>
      <c r="M188" s="10"/>
      <c r="N188" s="10"/>
      <c r="O188" s="10"/>
      <c r="P188" s="10"/>
    </row>
    <row r="189" spans="1:16" s="7" customFormat="1" ht="13.5" customHeight="1" x14ac:dyDescent="0.25">
      <c r="A189" s="356" t="s">
        <v>190</v>
      </c>
      <c r="B189" s="348" t="s">
        <v>2</v>
      </c>
      <c r="C189" s="359" t="s">
        <v>189</v>
      </c>
      <c r="D189" s="354">
        <v>0.9</v>
      </c>
      <c r="E189" s="351" t="s">
        <v>13</v>
      </c>
      <c r="F189" s="354">
        <f>D189</f>
        <v>0.9</v>
      </c>
      <c r="G189" s="354">
        <v>0.65500000000000003</v>
      </c>
      <c r="H189" s="342">
        <f>0.9+0.655</f>
        <v>1.5550000000000002</v>
      </c>
      <c r="I189" s="358">
        <f>(H189+H190+H191+H192+H193+H194+H195+H196+H197+H198+H199+H200)/12</f>
        <v>2.0749166666666667</v>
      </c>
      <c r="J189" s="342">
        <v>0.41</v>
      </c>
      <c r="K189" s="357">
        <f>(J189+J190+J191+J192+0+0.35+J197+J198+J199+J200)/12</f>
        <v>0.41250000000000003</v>
      </c>
      <c r="L189" s="9"/>
      <c r="M189" s="10"/>
      <c r="N189" s="10"/>
      <c r="O189" s="10"/>
      <c r="P189" s="10"/>
    </row>
    <row r="190" spans="1:16" s="7" customFormat="1" ht="13.5" customHeight="1" x14ac:dyDescent="0.25">
      <c r="A190" s="349"/>
      <c r="B190" s="348" t="s">
        <v>3</v>
      </c>
      <c r="C190" s="359"/>
      <c r="D190" s="354">
        <v>0.45</v>
      </c>
      <c r="E190" s="351" t="s">
        <v>13</v>
      </c>
      <c r="F190" s="354">
        <f>D190</f>
        <v>0.45</v>
      </c>
      <c r="G190" s="351">
        <v>0.80500000000000005</v>
      </c>
      <c r="H190" s="342">
        <f>0.45+0.805</f>
        <v>1.2550000000000001</v>
      </c>
      <c r="I190" s="358"/>
      <c r="J190" s="342">
        <v>0.5</v>
      </c>
      <c r="K190" s="357"/>
      <c r="L190" s="9"/>
      <c r="M190" s="10"/>
      <c r="N190" s="10"/>
      <c r="O190" s="10"/>
      <c r="P190" s="10"/>
    </row>
    <row r="191" spans="1:16" s="7" customFormat="1" ht="13.5" customHeight="1" x14ac:dyDescent="0.25">
      <c r="A191" s="349"/>
      <c r="B191" s="348" t="s">
        <v>6</v>
      </c>
      <c r="C191" s="359"/>
      <c r="D191" s="351" t="s">
        <v>188</v>
      </c>
      <c r="E191" s="354">
        <v>0.48</v>
      </c>
      <c r="F191" s="354" t="s">
        <v>187</v>
      </c>
      <c r="G191" s="354" t="s">
        <v>186</v>
      </c>
      <c r="H191" s="342">
        <f>3.91+8.2</f>
        <v>12.11</v>
      </c>
      <c r="I191" s="358"/>
      <c r="J191" s="342">
        <v>1.6</v>
      </c>
      <c r="K191" s="357"/>
      <c r="L191" s="9"/>
      <c r="M191" s="10"/>
      <c r="N191" s="10"/>
      <c r="O191" s="10"/>
      <c r="P191" s="10"/>
    </row>
    <row r="192" spans="1:16" s="7" customFormat="1" ht="13.5" customHeight="1" x14ac:dyDescent="0.25">
      <c r="A192" s="349"/>
      <c r="B192" s="348" t="s">
        <v>7</v>
      </c>
      <c r="C192" s="359"/>
      <c r="D192" s="354" t="s">
        <v>185</v>
      </c>
      <c r="E192" s="351" t="s">
        <v>13</v>
      </c>
      <c r="F192" s="354" t="str">
        <f>D192</f>
        <v>0.180  (4)</v>
      </c>
      <c r="G192" s="351">
        <v>0.90200000000000002</v>
      </c>
      <c r="H192" s="342">
        <f>0.18+0.902</f>
        <v>1.0820000000000001</v>
      </c>
      <c r="I192" s="358"/>
      <c r="J192" s="342">
        <v>0.66</v>
      </c>
      <c r="K192" s="357"/>
      <c r="L192" s="9"/>
      <c r="M192" s="10"/>
      <c r="N192" s="10"/>
      <c r="O192" s="10"/>
      <c r="P192" s="10"/>
    </row>
    <row r="193" spans="1:16" s="7" customFormat="1" ht="13.5" customHeight="1" x14ac:dyDescent="0.25">
      <c r="A193" s="349"/>
      <c r="B193" s="348" t="s">
        <v>2</v>
      </c>
      <c r="C193" s="377">
        <v>41983</v>
      </c>
      <c r="D193" s="354">
        <v>0.24</v>
      </c>
      <c r="E193" s="351" t="s">
        <v>13</v>
      </c>
      <c r="F193" s="354">
        <v>0.24</v>
      </c>
      <c r="G193" s="354">
        <v>0.47599999999999998</v>
      </c>
      <c r="H193" s="342">
        <f>(F193+0.476)</f>
        <v>0.71599999999999997</v>
      </c>
      <c r="I193" s="358"/>
      <c r="J193" s="342" t="s">
        <v>184</v>
      </c>
      <c r="K193" s="357"/>
      <c r="L193" s="9"/>
      <c r="M193" s="10"/>
      <c r="N193" s="10"/>
      <c r="O193" s="10"/>
      <c r="P193" s="10"/>
    </row>
    <row r="194" spans="1:16" s="7" customFormat="1" ht="13.5" customHeight="1" x14ac:dyDescent="0.25">
      <c r="A194" s="349"/>
      <c r="B194" s="348" t="s">
        <v>3</v>
      </c>
      <c r="C194" s="377"/>
      <c r="D194" s="354">
        <v>0.14000000000000001</v>
      </c>
      <c r="E194" s="351" t="s">
        <v>13</v>
      </c>
      <c r="F194" s="354">
        <v>0.14000000000000001</v>
      </c>
      <c r="G194" s="351">
        <v>0.66600000000000004</v>
      </c>
      <c r="H194" s="342">
        <f>(F194+0.666)</f>
        <v>0.80600000000000005</v>
      </c>
      <c r="I194" s="358"/>
      <c r="J194" s="342">
        <v>0.35</v>
      </c>
      <c r="K194" s="357"/>
      <c r="L194" s="9"/>
      <c r="M194" s="10"/>
      <c r="N194" s="10"/>
      <c r="O194" s="10"/>
      <c r="P194" s="10"/>
    </row>
    <row r="195" spans="1:16" s="7" customFormat="1" ht="13.5" customHeight="1" x14ac:dyDescent="0.25">
      <c r="A195" s="349"/>
      <c r="B195" s="348" t="s">
        <v>6</v>
      </c>
      <c r="C195" s="377"/>
      <c r="D195" s="346" t="s">
        <v>10</v>
      </c>
      <c r="E195" s="345"/>
      <c r="F195" s="345"/>
      <c r="G195" s="344"/>
      <c r="H195" s="328">
        <v>0</v>
      </c>
      <c r="I195" s="358"/>
      <c r="J195" s="328">
        <v>0</v>
      </c>
      <c r="K195" s="357"/>
      <c r="L195" s="9"/>
      <c r="M195" s="10"/>
      <c r="N195" s="10"/>
      <c r="O195" s="10"/>
      <c r="P195" s="10"/>
    </row>
    <row r="196" spans="1:16" s="7" customFormat="1" ht="13.5" customHeight="1" x14ac:dyDescent="0.25">
      <c r="A196" s="349"/>
      <c r="B196" s="348" t="s">
        <v>7</v>
      </c>
      <c r="C196" s="377"/>
      <c r="D196" s="346" t="s">
        <v>10</v>
      </c>
      <c r="E196" s="345"/>
      <c r="F196" s="345"/>
      <c r="G196" s="344"/>
      <c r="H196" s="328">
        <v>0</v>
      </c>
      <c r="I196" s="358"/>
      <c r="J196" s="328">
        <v>0</v>
      </c>
      <c r="K196" s="357"/>
      <c r="L196" s="9"/>
      <c r="M196" s="10"/>
      <c r="N196" s="10"/>
      <c r="O196" s="10"/>
      <c r="P196" s="10"/>
    </row>
    <row r="197" spans="1:16" s="7" customFormat="1" ht="13.5" customHeight="1" x14ac:dyDescent="0.25">
      <c r="A197" s="349"/>
      <c r="B197" s="348" t="s">
        <v>2</v>
      </c>
      <c r="C197" s="359" t="s">
        <v>183</v>
      </c>
      <c r="D197" s="354">
        <v>0.37</v>
      </c>
      <c r="E197" s="351" t="s">
        <v>13</v>
      </c>
      <c r="F197" s="354">
        <v>0.37</v>
      </c>
      <c r="G197" s="354">
        <v>0.47199999999999998</v>
      </c>
      <c r="H197" s="342">
        <f>G197+F197</f>
        <v>0.84199999999999997</v>
      </c>
      <c r="I197" s="358"/>
      <c r="J197" s="342">
        <v>0.3</v>
      </c>
      <c r="K197" s="357"/>
      <c r="L197" s="9"/>
      <c r="M197" s="10"/>
      <c r="N197" s="10"/>
      <c r="O197" s="10"/>
      <c r="P197" s="10"/>
    </row>
    <row r="198" spans="1:16" s="7" customFormat="1" ht="13.5" customHeight="1" x14ac:dyDescent="0.25">
      <c r="A198" s="349"/>
      <c r="B198" s="348" t="s">
        <v>3</v>
      </c>
      <c r="C198" s="359"/>
      <c r="D198" s="361">
        <v>4.58</v>
      </c>
      <c r="E198" s="351" t="s">
        <v>13</v>
      </c>
      <c r="F198" s="361">
        <v>4.58</v>
      </c>
      <c r="G198" s="354">
        <v>0.78400000000000003</v>
      </c>
      <c r="H198" s="342">
        <f>F198+G198</f>
        <v>5.3639999999999999</v>
      </c>
      <c r="I198" s="358"/>
      <c r="J198" s="342">
        <v>0.32</v>
      </c>
      <c r="K198" s="357"/>
      <c r="L198" s="9"/>
      <c r="M198" s="10"/>
      <c r="N198" s="10"/>
      <c r="O198" s="10"/>
      <c r="P198" s="10"/>
    </row>
    <row r="199" spans="1:16" s="7" customFormat="1" ht="13.5" customHeight="1" x14ac:dyDescent="0.25">
      <c r="A199" s="349"/>
      <c r="B199" s="348" t="s">
        <v>6</v>
      </c>
      <c r="C199" s="359"/>
      <c r="D199" s="354">
        <v>0.16</v>
      </c>
      <c r="E199" s="351" t="s">
        <v>13</v>
      </c>
      <c r="F199" s="354">
        <v>0.16</v>
      </c>
      <c r="G199" s="354">
        <v>0.72599999999999998</v>
      </c>
      <c r="H199" s="342">
        <f>F199+G199</f>
        <v>0.88600000000000001</v>
      </c>
      <c r="I199" s="358"/>
      <c r="J199" s="342">
        <v>0.49</v>
      </c>
      <c r="K199" s="357"/>
      <c r="L199" s="9"/>
      <c r="M199" s="10"/>
      <c r="N199" s="10"/>
      <c r="O199" s="10"/>
      <c r="P199" s="10"/>
    </row>
    <row r="200" spans="1:16" s="7" customFormat="1" ht="13.5" customHeight="1" thickBot="1" x14ac:dyDescent="0.3">
      <c r="A200" s="339"/>
      <c r="B200" s="338" t="s">
        <v>7</v>
      </c>
      <c r="C200" s="376"/>
      <c r="D200" s="375" t="s">
        <v>13</v>
      </c>
      <c r="E200" s="375" t="s">
        <v>13</v>
      </c>
      <c r="F200" s="375" t="s">
        <v>13</v>
      </c>
      <c r="G200" s="375">
        <v>0.28299999999999997</v>
      </c>
      <c r="H200" s="332">
        <f>G200</f>
        <v>0.28299999999999997</v>
      </c>
      <c r="I200" s="374"/>
      <c r="J200" s="332">
        <v>0.32</v>
      </c>
      <c r="K200" s="373"/>
      <c r="L200" s="9"/>
      <c r="M200" s="10"/>
      <c r="N200" s="10"/>
      <c r="O200" s="10"/>
      <c r="P200" s="10"/>
    </row>
    <row r="201" spans="1:16" s="7" customFormat="1" ht="13.5" customHeight="1" x14ac:dyDescent="0.25">
      <c r="A201" s="372" t="s">
        <v>182</v>
      </c>
      <c r="B201" s="371" t="s">
        <v>2</v>
      </c>
      <c r="C201" s="370">
        <v>42012</v>
      </c>
      <c r="D201" s="369">
        <v>0.62</v>
      </c>
      <c r="E201" s="368" t="s">
        <v>13</v>
      </c>
      <c r="F201" s="369">
        <f>D201</f>
        <v>0.62</v>
      </c>
      <c r="G201" s="368" t="s">
        <v>181</v>
      </c>
      <c r="H201" s="366">
        <v>0.88100000000000001</v>
      </c>
      <c r="I201" s="367">
        <f>(0.881+H202)/4</f>
        <v>0.38075000000000003</v>
      </c>
      <c r="J201" s="366" t="s">
        <v>11</v>
      </c>
      <c r="K201" s="365">
        <f>J202/4</f>
        <v>0.1</v>
      </c>
      <c r="L201" s="9"/>
      <c r="M201" s="10"/>
      <c r="N201" s="10"/>
      <c r="O201" s="10"/>
      <c r="P201" s="10"/>
    </row>
    <row r="202" spans="1:16" s="7" customFormat="1" ht="13.5" customHeight="1" x14ac:dyDescent="0.25">
      <c r="A202" s="362"/>
      <c r="B202" s="348" t="s">
        <v>3</v>
      </c>
      <c r="C202" s="359"/>
      <c r="D202" s="351" t="s">
        <v>13</v>
      </c>
      <c r="E202" s="351" t="s">
        <v>13</v>
      </c>
      <c r="F202" s="351" t="s">
        <v>13</v>
      </c>
      <c r="G202" s="351">
        <v>0.64200000000000002</v>
      </c>
      <c r="H202" s="342">
        <v>0.64200000000000002</v>
      </c>
      <c r="I202" s="358"/>
      <c r="J202" s="342">
        <v>0.4</v>
      </c>
      <c r="K202" s="357"/>
      <c r="L202" s="9"/>
      <c r="M202" s="10"/>
      <c r="N202" s="10"/>
      <c r="O202" s="10"/>
      <c r="P202" s="10"/>
    </row>
    <row r="203" spans="1:16" s="7" customFormat="1" ht="13.5" customHeight="1" x14ac:dyDescent="0.25">
      <c r="A203" s="362"/>
      <c r="B203" s="348" t="s">
        <v>6</v>
      </c>
      <c r="C203" s="359"/>
      <c r="D203" s="346" t="s">
        <v>10</v>
      </c>
      <c r="E203" s="345"/>
      <c r="F203" s="345"/>
      <c r="G203" s="345"/>
      <c r="H203" s="344"/>
      <c r="I203" s="358"/>
      <c r="J203" s="342">
        <v>0</v>
      </c>
      <c r="K203" s="357"/>
      <c r="L203" s="9"/>
      <c r="M203" s="10"/>
      <c r="N203" s="10"/>
      <c r="O203" s="10"/>
      <c r="P203" s="10"/>
    </row>
    <row r="204" spans="1:16" s="7" customFormat="1" ht="13.5" customHeight="1" x14ac:dyDescent="0.25">
      <c r="A204" s="364"/>
      <c r="B204" s="348" t="s">
        <v>7</v>
      </c>
      <c r="C204" s="359"/>
      <c r="D204" s="346" t="s">
        <v>10</v>
      </c>
      <c r="E204" s="345"/>
      <c r="F204" s="345"/>
      <c r="G204" s="345"/>
      <c r="H204" s="344"/>
      <c r="I204" s="358"/>
      <c r="J204" s="342">
        <v>0</v>
      </c>
      <c r="K204" s="357"/>
      <c r="L204" s="9"/>
      <c r="M204" s="10"/>
      <c r="N204" s="10"/>
      <c r="O204" s="10"/>
      <c r="P204" s="10"/>
    </row>
    <row r="205" spans="1:16" s="7" customFormat="1" ht="13.5" customHeight="1" x14ac:dyDescent="0.25">
      <c r="A205" s="363" t="s">
        <v>180</v>
      </c>
      <c r="B205" s="348" t="s">
        <v>2</v>
      </c>
      <c r="C205" s="359">
        <v>42037</v>
      </c>
      <c r="D205" s="351" t="s">
        <v>13</v>
      </c>
      <c r="E205" s="351" t="s">
        <v>13</v>
      </c>
      <c r="F205" s="351" t="s">
        <v>13</v>
      </c>
      <c r="G205" s="351" t="s">
        <v>179</v>
      </c>
      <c r="H205" s="351">
        <v>0.30399999999999999</v>
      </c>
      <c r="I205" s="358">
        <f>(H205+H206)/4</f>
        <v>0.20324999999999999</v>
      </c>
      <c r="J205" s="342" t="s">
        <v>11</v>
      </c>
      <c r="K205" s="357">
        <f>(J206/4)</f>
        <v>0.14000000000000001</v>
      </c>
      <c r="L205" s="9"/>
      <c r="M205" s="10"/>
      <c r="N205" s="10"/>
      <c r="O205" s="10"/>
      <c r="P205" s="10"/>
    </row>
    <row r="206" spans="1:16" s="7" customFormat="1" ht="13.5" customHeight="1" x14ac:dyDescent="0.25">
      <c r="A206" s="362"/>
      <c r="B206" s="348" t="s">
        <v>3</v>
      </c>
      <c r="C206" s="359"/>
      <c r="D206" s="351" t="s">
        <v>13</v>
      </c>
      <c r="E206" s="351" t="s">
        <v>13</v>
      </c>
      <c r="F206" s="351" t="s">
        <v>13</v>
      </c>
      <c r="G206" s="351">
        <v>0.50900000000000001</v>
      </c>
      <c r="H206" s="351">
        <v>0.50900000000000001</v>
      </c>
      <c r="I206" s="358"/>
      <c r="J206" s="342">
        <v>0.56000000000000005</v>
      </c>
      <c r="K206" s="357"/>
      <c r="L206" s="9"/>
      <c r="M206" s="10"/>
      <c r="N206" s="10"/>
      <c r="O206" s="10"/>
      <c r="P206" s="10"/>
    </row>
    <row r="207" spans="1:16" s="7" customFormat="1" ht="13.5" customHeight="1" x14ac:dyDescent="0.25">
      <c r="A207" s="362"/>
      <c r="B207" s="348" t="s">
        <v>6</v>
      </c>
      <c r="C207" s="359"/>
      <c r="D207" s="346" t="s">
        <v>10</v>
      </c>
      <c r="E207" s="345"/>
      <c r="F207" s="345"/>
      <c r="G207" s="345"/>
      <c r="H207" s="344"/>
      <c r="I207" s="358"/>
      <c r="J207" s="342">
        <v>0</v>
      </c>
      <c r="K207" s="357"/>
      <c r="L207" s="9"/>
      <c r="M207" s="10"/>
      <c r="N207" s="10"/>
      <c r="O207" s="10"/>
      <c r="P207" s="10"/>
    </row>
    <row r="208" spans="1:16" s="7" customFormat="1" ht="13.5" customHeight="1" x14ac:dyDescent="0.25">
      <c r="A208" s="364"/>
      <c r="B208" s="348" t="s">
        <v>7</v>
      </c>
      <c r="C208" s="359"/>
      <c r="D208" s="346" t="s">
        <v>10</v>
      </c>
      <c r="E208" s="345"/>
      <c r="F208" s="345"/>
      <c r="G208" s="345"/>
      <c r="H208" s="344"/>
      <c r="I208" s="358"/>
      <c r="J208" s="342">
        <v>0</v>
      </c>
      <c r="K208" s="357"/>
      <c r="L208" s="9"/>
      <c r="M208" s="10"/>
      <c r="N208" s="10"/>
      <c r="O208" s="10"/>
      <c r="P208" s="10"/>
    </row>
    <row r="209" spans="1:16" s="7" customFormat="1" ht="13.5" customHeight="1" x14ac:dyDescent="0.25">
      <c r="A209" s="363" t="s">
        <v>178</v>
      </c>
      <c r="B209" s="348" t="s">
        <v>2</v>
      </c>
      <c r="C209" s="359">
        <v>42074</v>
      </c>
      <c r="D209" s="354">
        <v>0.34</v>
      </c>
      <c r="E209" s="354" t="s">
        <v>13</v>
      </c>
      <c r="F209" s="354">
        <v>0.34</v>
      </c>
      <c r="G209" s="351">
        <v>0.38900000000000001</v>
      </c>
      <c r="H209" s="351">
        <f>F209+G209</f>
        <v>0.72900000000000009</v>
      </c>
      <c r="I209" s="358">
        <f>(H209+H210)/4</f>
        <v>0.3175</v>
      </c>
      <c r="J209" s="342" t="s">
        <v>11</v>
      </c>
      <c r="K209" s="357">
        <f>(J210)/4</f>
        <v>0.1275</v>
      </c>
      <c r="L209" s="9"/>
      <c r="M209" s="10"/>
      <c r="N209" s="10"/>
      <c r="O209" s="10"/>
      <c r="P209" s="10"/>
    </row>
    <row r="210" spans="1:16" s="7" customFormat="1" ht="13.5" customHeight="1" x14ac:dyDescent="0.25">
      <c r="A210" s="362"/>
      <c r="B210" s="348" t="s">
        <v>3</v>
      </c>
      <c r="C210" s="359"/>
      <c r="D210" s="351" t="s">
        <v>13</v>
      </c>
      <c r="E210" s="351" t="s">
        <v>13</v>
      </c>
      <c r="F210" s="351" t="s">
        <v>13</v>
      </c>
      <c r="G210" s="351">
        <v>0.54100000000000004</v>
      </c>
      <c r="H210" s="351">
        <v>0.54100000000000004</v>
      </c>
      <c r="I210" s="358"/>
      <c r="J210" s="342">
        <v>0.51</v>
      </c>
      <c r="K210" s="357"/>
      <c r="L210" s="9"/>
      <c r="M210" s="10"/>
      <c r="N210" s="10"/>
      <c r="O210" s="10"/>
      <c r="P210" s="10"/>
    </row>
    <row r="211" spans="1:16" s="7" customFormat="1" ht="13.5" customHeight="1" x14ac:dyDescent="0.25">
      <c r="A211" s="362"/>
      <c r="B211" s="348" t="s">
        <v>6</v>
      </c>
      <c r="C211" s="359"/>
      <c r="D211" s="346" t="s">
        <v>10</v>
      </c>
      <c r="E211" s="345"/>
      <c r="F211" s="345"/>
      <c r="G211" s="345"/>
      <c r="H211" s="344"/>
      <c r="I211" s="358"/>
      <c r="J211" s="342">
        <v>0</v>
      </c>
      <c r="K211" s="357"/>
      <c r="L211" s="9"/>
      <c r="M211" s="10"/>
      <c r="N211" s="10"/>
      <c r="O211" s="10"/>
      <c r="P211" s="10"/>
    </row>
    <row r="212" spans="1:16" s="7" customFormat="1" ht="13.5" customHeight="1" x14ac:dyDescent="0.25">
      <c r="A212" s="362"/>
      <c r="B212" s="348" t="s">
        <v>7</v>
      </c>
      <c r="C212" s="359"/>
      <c r="D212" s="346" t="s">
        <v>10</v>
      </c>
      <c r="E212" s="345"/>
      <c r="F212" s="345"/>
      <c r="G212" s="345"/>
      <c r="H212" s="344"/>
      <c r="I212" s="358"/>
      <c r="J212" s="342">
        <v>0</v>
      </c>
      <c r="K212" s="357"/>
      <c r="L212" s="9"/>
      <c r="M212" s="10"/>
      <c r="N212" s="10"/>
      <c r="O212" s="10"/>
      <c r="P212" s="10"/>
    </row>
    <row r="213" spans="1:16" s="7" customFormat="1" ht="13.5" customHeight="1" x14ac:dyDescent="0.25">
      <c r="A213" s="360" t="s">
        <v>177</v>
      </c>
      <c r="B213" s="348" t="s">
        <v>2</v>
      </c>
      <c r="C213" s="359">
        <v>42101</v>
      </c>
      <c r="D213" s="354">
        <v>0.26</v>
      </c>
      <c r="E213" s="354" t="s">
        <v>13</v>
      </c>
      <c r="F213" s="354">
        <v>0.26</v>
      </c>
      <c r="G213" s="351">
        <v>0.20100000000000001</v>
      </c>
      <c r="H213" s="351">
        <f>F213+G213</f>
        <v>0.46100000000000002</v>
      </c>
      <c r="I213" s="358">
        <f>(H213+0.367)/4</f>
        <v>0.20700000000000002</v>
      </c>
      <c r="J213" s="342" t="s">
        <v>11</v>
      </c>
      <c r="K213" s="357">
        <f>(J214)/4</f>
        <v>0.17749999999999999</v>
      </c>
      <c r="L213" s="9"/>
      <c r="M213" s="10"/>
      <c r="N213" s="10"/>
      <c r="O213" s="10"/>
      <c r="P213" s="10"/>
    </row>
    <row r="214" spans="1:16" s="7" customFormat="1" ht="13.5" customHeight="1" x14ac:dyDescent="0.25">
      <c r="A214" s="360"/>
      <c r="B214" s="348" t="s">
        <v>3</v>
      </c>
      <c r="C214" s="359"/>
      <c r="D214" s="351" t="s">
        <v>13</v>
      </c>
      <c r="E214" s="351" t="s">
        <v>13</v>
      </c>
      <c r="F214" s="351" t="s">
        <v>13</v>
      </c>
      <c r="G214" s="351" t="s">
        <v>176</v>
      </c>
      <c r="H214" s="351" t="s">
        <v>176</v>
      </c>
      <c r="I214" s="358"/>
      <c r="J214" s="342">
        <v>0.71</v>
      </c>
      <c r="K214" s="357"/>
      <c r="L214" s="9"/>
      <c r="M214" s="10"/>
      <c r="N214" s="10"/>
      <c r="O214" s="10"/>
      <c r="P214" s="10"/>
    </row>
    <row r="215" spans="1:16" s="7" customFormat="1" ht="13.5" customHeight="1" x14ac:dyDescent="0.25">
      <c r="A215" s="360"/>
      <c r="B215" s="348" t="s">
        <v>6</v>
      </c>
      <c r="C215" s="359"/>
      <c r="D215" s="346" t="s">
        <v>10</v>
      </c>
      <c r="E215" s="345"/>
      <c r="F215" s="345"/>
      <c r="G215" s="345"/>
      <c r="H215" s="344"/>
      <c r="I215" s="358"/>
      <c r="J215" s="342">
        <v>0</v>
      </c>
      <c r="K215" s="357"/>
      <c r="L215" s="9"/>
      <c r="M215" s="10"/>
      <c r="N215" s="10"/>
      <c r="O215" s="10"/>
      <c r="P215" s="10"/>
    </row>
    <row r="216" spans="1:16" s="7" customFormat="1" ht="13.5" customHeight="1" x14ac:dyDescent="0.25">
      <c r="A216" s="360"/>
      <c r="B216" s="348" t="s">
        <v>7</v>
      </c>
      <c r="C216" s="359"/>
      <c r="D216" s="346" t="s">
        <v>10</v>
      </c>
      <c r="E216" s="345"/>
      <c r="F216" s="345"/>
      <c r="G216" s="345"/>
      <c r="H216" s="344"/>
      <c r="I216" s="358"/>
      <c r="J216" s="342">
        <v>0</v>
      </c>
      <c r="K216" s="357"/>
      <c r="L216" s="9"/>
      <c r="M216" s="10"/>
      <c r="N216" s="10"/>
      <c r="O216" s="10"/>
      <c r="P216" s="10"/>
    </row>
    <row r="217" spans="1:16" s="7" customFormat="1" ht="13.5" customHeight="1" x14ac:dyDescent="0.25">
      <c r="A217" s="360" t="s">
        <v>175</v>
      </c>
      <c r="B217" s="348" t="s">
        <v>2</v>
      </c>
      <c r="C217" s="359">
        <v>42128</v>
      </c>
      <c r="D217" s="354" t="s">
        <v>13</v>
      </c>
      <c r="E217" s="354" t="s">
        <v>13</v>
      </c>
      <c r="F217" s="354" t="s">
        <v>13</v>
      </c>
      <c r="G217" s="351" t="s">
        <v>174</v>
      </c>
      <c r="H217" s="351" t="s">
        <v>174</v>
      </c>
      <c r="I217" s="358">
        <f>(0.215+H218+1.64+H222+H223)/8</f>
        <v>0.56925000000000003</v>
      </c>
      <c r="J217" s="342" t="s">
        <v>11</v>
      </c>
      <c r="K217" s="357">
        <f>(J218+J221+J222+J223)/8</f>
        <v>0.32125000000000004</v>
      </c>
      <c r="L217" s="9"/>
      <c r="M217" s="10"/>
      <c r="N217" s="10"/>
      <c r="O217" s="10"/>
      <c r="P217" s="10"/>
    </row>
    <row r="218" spans="1:16" s="7" customFormat="1" ht="13.5" customHeight="1" x14ac:dyDescent="0.25">
      <c r="A218" s="360"/>
      <c r="B218" s="348" t="s">
        <v>3</v>
      </c>
      <c r="C218" s="359"/>
      <c r="D218" s="351" t="s">
        <v>13</v>
      </c>
      <c r="E218" s="351" t="s">
        <v>13</v>
      </c>
      <c r="F218" s="351" t="s">
        <v>13</v>
      </c>
      <c r="G218" s="351">
        <v>0.437</v>
      </c>
      <c r="H218" s="351">
        <v>0.437</v>
      </c>
      <c r="I218" s="358"/>
      <c r="J218" s="342">
        <v>0.36</v>
      </c>
      <c r="K218" s="357"/>
      <c r="L218" s="9"/>
      <c r="M218" s="10"/>
      <c r="N218" s="10"/>
      <c r="O218" s="10"/>
      <c r="P218" s="10"/>
    </row>
    <row r="219" spans="1:16" s="7" customFormat="1" ht="13.5" customHeight="1" x14ac:dyDescent="0.25">
      <c r="A219" s="360"/>
      <c r="B219" s="348" t="s">
        <v>6</v>
      </c>
      <c r="C219" s="359"/>
      <c r="D219" s="346" t="s">
        <v>10</v>
      </c>
      <c r="E219" s="345"/>
      <c r="F219" s="345"/>
      <c r="G219" s="345"/>
      <c r="H219" s="344"/>
      <c r="I219" s="358"/>
      <c r="J219" s="342">
        <v>0</v>
      </c>
      <c r="K219" s="357"/>
      <c r="L219" s="9"/>
      <c r="M219" s="10"/>
      <c r="N219" s="10"/>
      <c r="O219" s="10"/>
      <c r="P219" s="10"/>
    </row>
    <row r="220" spans="1:16" s="7" customFormat="1" ht="13.5" customHeight="1" x14ac:dyDescent="0.25">
      <c r="A220" s="360"/>
      <c r="B220" s="348" t="s">
        <v>7</v>
      </c>
      <c r="C220" s="359"/>
      <c r="D220" s="346" t="s">
        <v>10</v>
      </c>
      <c r="E220" s="345"/>
      <c r="F220" s="345"/>
      <c r="G220" s="345"/>
      <c r="H220" s="344"/>
      <c r="I220" s="358"/>
      <c r="J220" s="342">
        <v>0</v>
      </c>
      <c r="K220" s="357"/>
      <c r="L220" s="9"/>
      <c r="M220" s="10"/>
      <c r="N220" s="10"/>
      <c r="O220" s="10"/>
      <c r="P220" s="10"/>
    </row>
    <row r="221" spans="1:16" s="7" customFormat="1" ht="13.5" customHeight="1" x14ac:dyDescent="0.25">
      <c r="A221" s="360"/>
      <c r="B221" s="348" t="s">
        <v>2</v>
      </c>
      <c r="C221" s="359" t="s">
        <v>173</v>
      </c>
      <c r="D221" s="354">
        <v>0.5</v>
      </c>
      <c r="E221" s="354" t="s">
        <v>13</v>
      </c>
      <c r="F221" s="354">
        <v>0.5</v>
      </c>
      <c r="G221" s="351" t="s">
        <v>172</v>
      </c>
      <c r="H221" s="354" t="s">
        <v>171</v>
      </c>
      <c r="I221" s="358"/>
      <c r="J221" s="342">
        <v>0.31</v>
      </c>
      <c r="K221" s="357"/>
      <c r="L221" s="9"/>
      <c r="M221" s="10"/>
      <c r="N221" s="10"/>
      <c r="O221" s="10"/>
      <c r="P221" s="10"/>
    </row>
    <row r="222" spans="1:16" s="7" customFormat="1" ht="13.5" customHeight="1" x14ac:dyDescent="0.25">
      <c r="A222" s="360"/>
      <c r="B222" s="348" t="s">
        <v>3</v>
      </c>
      <c r="C222" s="359"/>
      <c r="D222" s="351" t="s">
        <v>13</v>
      </c>
      <c r="E222" s="351" t="s">
        <v>13</v>
      </c>
      <c r="F222" s="351" t="s">
        <v>13</v>
      </c>
      <c r="G222" s="351" t="s">
        <v>170</v>
      </c>
      <c r="H222" s="351">
        <v>0.42199999999999999</v>
      </c>
      <c r="I222" s="358"/>
      <c r="J222" s="342">
        <v>0.6</v>
      </c>
      <c r="K222" s="357"/>
      <c r="L222" s="9"/>
      <c r="M222" s="10"/>
      <c r="N222" s="10"/>
      <c r="O222" s="10"/>
      <c r="P222" s="10"/>
    </row>
    <row r="223" spans="1:16" s="7" customFormat="1" ht="13.5" customHeight="1" x14ac:dyDescent="0.25">
      <c r="A223" s="360"/>
      <c r="B223" s="348" t="s">
        <v>6</v>
      </c>
      <c r="C223" s="359"/>
      <c r="D223" s="354">
        <v>0.66</v>
      </c>
      <c r="E223" s="354" t="s">
        <v>13</v>
      </c>
      <c r="F223" s="354">
        <v>0.66</v>
      </c>
      <c r="G223" s="361">
        <v>1.18</v>
      </c>
      <c r="H223" s="354">
        <f>(F223+1.18)</f>
        <v>1.8399999999999999</v>
      </c>
      <c r="I223" s="358"/>
      <c r="J223" s="342">
        <v>1.3</v>
      </c>
      <c r="K223" s="357"/>
      <c r="L223" s="9"/>
      <c r="M223" s="10"/>
      <c r="N223" s="10"/>
      <c r="O223" s="10"/>
      <c r="P223" s="10"/>
    </row>
    <row r="224" spans="1:16" s="7" customFormat="1" ht="13.5" customHeight="1" x14ac:dyDescent="0.25">
      <c r="A224" s="360"/>
      <c r="B224" s="348" t="s">
        <v>7</v>
      </c>
      <c r="C224" s="359"/>
      <c r="D224" s="346" t="s">
        <v>10</v>
      </c>
      <c r="E224" s="345"/>
      <c r="F224" s="345"/>
      <c r="G224" s="345"/>
      <c r="H224" s="344"/>
      <c r="I224" s="358"/>
      <c r="J224" s="342">
        <v>0</v>
      </c>
      <c r="K224" s="357"/>
      <c r="L224" s="9"/>
      <c r="M224" s="10"/>
      <c r="N224" s="10"/>
      <c r="O224" s="10"/>
      <c r="P224" s="10"/>
    </row>
    <row r="225" spans="1:16" s="7" customFormat="1" ht="13.5" customHeight="1" x14ac:dyDescent="0.25">
      <c r="A225" s="356" t="s">
        <v>169</v>
      </c>
      <c r="B225" s="348" t="s">
        <v>2</v>
      </c>
      <c r="C225" s="355">
        <v>42158</v>
      </c>
      <c r="D225" s="354" t="s">
        <v>13</v>
      </c>
      <c r="E225" s="354" t="s">
        <v>13</v>
      </c>
      <c r="F225" s="354" t="s">
        <v>13</v>
      </c>
      <c r="G225" s="351" t="s">
        <v>168</v>
      </c>
      <c r="H225" s="351">
        <v>0.26100000000000001</v>
      </c>
      <c r="I225" s="353">
        <f>(H225+0.418)/4</f>
        <v>0.16975000000000001</v>
      </c>
      <c r="J225" s="342" t="s">
        <v>11</v>
      </c>
      <c r="K225" s="352">
        <f>(J226)/4</f>
        <v>0.17</v>
      </c>
      <c r="L225" s="9"/>
      <c r="M225" s="10"/>
      <c r="N225" s="10"/>
      <c r="O225" s="10"/>
      <c r="P225" s="10"/>
    </row>
    <row r="226" spans="1:16" s="7" customFormat="1" ht="13.5" customHeight="1" x14ac:dyDescent="0.25">
      <c r="A226" s="349"/>
      <c r="B226" s="348" t="s">
        <v>3</v>
      </c>
      <c r="C226" s="347"/>
      <c r="D226" s="351" t="s">
        <v>13</v>
      </c>
      <c r="E226" s="351" t="s">
        <v>13</v>
      </c>
      <c r="F226" s="351" t="s">
        <v>13</v>
      </c>
      <c r="G226" s="351">
        <v>0.41799999999999998</v>
      </c>
      <c r="H226" s="351">
        <v>0.41799999999999998</v>
      </c>
      <c r="I226" s="343"/>
      <c r="J226" s="342">
        <v>0.68</v>
      </c>
      <c r="K226" s="341"/>
      <c r="L226" s="350" t="s">
        <v>16</v>
      </c>
      <c r="M226" s="10"/>
      <c r="N226" s="10"/>
      <c r="O226" s="10"/>
      <c r="P226" s="10"/>
    </row>
    <row r="227" spans="1:16" s="7" customFormat="1" ht="13.5" customHeight="1" x14ac:dyDescent="0.25">
      <c r="A227" s="349"/>
      <c r="B227" s="348" t="s">
        <v>6</v>
      </c>
      <c r="C227" s="347"/>
      <c r="D227" s="346" t="s">
        <v>10</v>
      </c>
      <c r="E227" s="345"/>
      <c r="F227" s="345"/>
      <c r="G227" s="345"/>
      <c r="H227" s="344"/>
      <c r="I227" s="343"/>
      <c r="J227" s="342">
        <v>0</v>
      </c>
      <c r="K227" s="341"/>
      <c r="L227" s="340" t="s">
        <v>16</v>
      </c>
      <c r="M227" s="10"/>
      <c r="N227" s="10"/>
      <c r="O227" s="10"/>
      <c r="P227" s="10"/>
    </row>
    <row r="228" spans="1:16" s="7" customFormat="1" ht="13.5" customHeight="1" thickBot="1" x14ac:dyDescent="0.3">
      <c r="A228" s="339"/>
      <c r="B228" s="338" t="s">
        <v>7</v>
      </c>
      <c r="C228" s="337"/>
      <c r="D228" s="336" t="s">
        <v>10</v>
      </c>
      <c r="E228" s="335"/>
      <c r="F228" s="335"/>
      <c r="G228" s="335"/>
      <c r="H228" s="334"/>
      <c r="I228" s="333"/>
      <c r="J228" s="332">
        <v>0</v>
      </c>
      <c r="K228" s="331"/>
      <c r="L228" s="9"/>
      <c r="M228" s="10"/>
      <c r="N228" s="10"/>
      <c r="O228" s="10"/>
      <c r="P228" s="10"/>
    </row>
    <row r="229" spans="1:16" s="7" customFormat="1" ht="19.5" customHeight="1" x14ac:dyDescent="0.3">
      <c r="A229" s="325"/>
      <c r="B229" s="318"/>
      <c r="C229" s="308"/>
      <c r="D229" s="308"/>
      <c r="E229" s="308"/>
      <c r="F229" s="308"/>
      <c r="G229" s="330" t="s">
        <v>167</v>
      </c>
      <c r="H229" s="329"/>
      <c r="I229" s="328">
        <v>2.4500000000000002</v>
      </c>
      <c r="J229" s="327"/>
      <c r="K229" s="326" t="s">
        <v>9</v>
      </c>
      <c r="L229" s="9"/>
      <c r="M229" s="10"/>
      <c r="N229" s="10"/>
      <c r="O229" s="10"/>
      <c r="P229" s="10"/>
    </row>
    <row r="230" spans="1:16" s="7" customFormat="1" ht="19.5" customHeight="1" thickBot="1" x14ac:dyDescent="0.35">
      <c r="A230" s="325"/>
      <c r="B230" s="318"/>
      <c r="C230" s="308"/>
      <c r="D230" s="308"/>
      <c r="E230" s="308"/>
      <c r="F230" s="308"/>
      <c r="G230" s="324" t="s">
        <v>166</v>
      </c>
      <c r="H230" s="323"/>
      <c r="I230" s="322">
        <v>1</v>
      </c>
      <c r="J230" s="321"/>
      <c r="K230" s="320" t="s">
        <v>12</v>
      </c>
      <c r="L230" s="9"/>
      <c r="M230" s="10"/>
      <c r="N230" s="10"/>
      <c r="O230" s="10"/>
      <c r="P230" s="10"/>
    </row>
    <row r="231" spans="1:16" s="7" customFormat="1" ht="19.5" customHeight="1" x14ac:dyDescent="0.3">
      <c r="A231" s="319" t="s">
        <v>5</v>
      </c>
      <c r="B231" s="318"/>
      <c r="C231" s="308"/>
      <c r="D231" s="308"/>
      <c r="E231" s="308"/>
      <c r="F231" s="308"/>
      <c r="G231" s="317"/>
      <c r="H231" s="317"/>
      <c r="I231" s="316"/>
      <c r="J231" s="316"/>
      <c r="K231" s="315"/>
      <c r="L231" s="9"/>
      <c r="M231" s="10"/>
      <c r="N231" s="10"/>
      <c r="O231" s="10"/>
      <c r="P231" s="10"/>
    </row>
    <row r="232" spans="1:16" s="86" customFormat="1" ht="12.75" customHeight="1" x14ac:dyDescent="0.25">
      <c r="A232" s="311" t="s">
        <v>35</v>
      </c>
      <c r="B232" s="311"/>
      <c r="C232" s="311"/>
      <c r="D232" s="311"/>
      <c r="E232" s="311"/>
      <c r="F232" s="311"/>
      <c r="G232" s="311"/>
      <c r="H232" s="311"/>
      <c r="I232" s="311"/>
      <c r="J232" s="311"/>
      <c r="K232" s="311"/>
      <c r="L232" s="87"/>
    </row>
    <row r="233" spans="1:16" s="86" customFormat="1" ht="12.75" customHeight="1" x14ac:dyDescent="0.25">
      <c r="A233" s="311" t="s">
        <v>36</v>
      </c>
      <c r="B233" s="311"/>
      <c r="C233" s="311"/>
      <c r="D233" s="311"/>
      <c r="E233" s="311"/>
      <c r="F233" s="311"/>
      <c r="G233" s="311"/>
      <c r="H233" s="311"/>
      <c r="I233" s="311"/>
      <c r="J233" s="311"/>
      <c r="K233" s="311"/>
      <c r="L233" s="87"/>
    </row>
    <row r="234" spans="1:16" ht="12.75" customHeight="1" x14ac:dyDescent="0.25">
      <c r="A234" s="311" t="s">
        <v>37</v>
      </c>
      <c r="B234" s="311"/>
      <c r="C234" s="311"/>
      <c r="D234" s="311"/>
      <c r="E234" s="311"/>
      <c r="F234" s="311"/>
      <c r="G234" s="311"/>
      <c r="H234" s="311"/>
      <c r="I234" s="311"/>
      <c r="J234" s="311"/>
      <c r="K234" s="311"/>
    </row>
    <row r="235" spans="1:16" ht="12.75" customHeight="1" x14ac:dyDescent="0.25">
      <c r="A235" s="311" t="s">
        <v>38</v>
      </c>
      <c r="B235" s="311"/>
      <c r="C235" s="311"/>
      <c r="D235" s="311"/>
      <c r="E235" s="311"/>
      <c r="F235" s="311"/>
      <c r="G235" s="311"/>
      <c r="H235" s="311"/>
      <c r="I235" s="311"/>
      <c r="J235" s="311"/>
      <c r="K235" s="311"/>
    </row>
    <row r="236" spans="1:16" ht="12.75" customHeight="1" x14ac:dyDescent="0.25">
      <c r="A236" s="311" t="s">
        <v>165</v>
      </c>
      <c r="B236" s="311"/>
      <c r="C236" s="311"/>
      <c r="D236" s="311"/>
      <c r="E236" s="311"/>
      <c r="F236" s="311"/>
      <c r="G236" s="311"/>
      <c r="H236" s="311"/>
      <c r="I236" s="311"/>
      <c r="J236" s="311"/>
      <c r="K236" s="311"/>
    </row>
    <row r="237" spans="1:16" ht="12.75" customHeight="1" x14ac:dyDescent="0.25">
      <c r="A237" s="311" t="s">
        <v>164</v>
      </c>
      <c r="B237" s="311"/>
      <c r="C237" s="311"/>
      <c r="D237" s="311"/>
      <c r="E237" s="311"/>
      <c r="F237" s="311"/>
      <c r="G237" s="311"/>
      <c r="H237" s="311"/>
      <c r="I237" s="311"/>
      <c r="J237" s="311"/>
      <c r="K237" s="311"/>
    </row>
    <row r="238" spans="1:16" ht="12.75" customHeight="1" x14ac:dyDescent="0.25">
      <c r="A238" s="311" t="s">
        <v>163</v>
      </c>
      <c r="B238" s="311"/>
      <c r="C238" s="311"/>
      <c r="D238" s="311"/>
      <c r="E238" s="311"/>
      <c r="F238" s="311"/>
      <c r="G238" s="311"/>
      <c r="H238" s="311"/>
      <c r="I238" s="311"/>
      <c r="J238" s="311"/>
      <c r="K238" s="311"/>
    </row>
    <row r="239" spans="1:16" ht="12.75" customHeight="1" x14ac:dyDescent="0.3">
      <c r="A239" s="314" t="s">
        <v>162</v>
      </c>
      <c r="B239" s="314"/>
      <c r="C239" s="314"/>
      <c r="D239" s="314"/>
      <c r="E239" s="314"/>
      <c r="F239" s="314"/>
      <c r="G239" s="314"/>
      <c r="H239" s="314"/>
      <c r="I239" s="314"/>
      <c r="J239" s="314"/>
      <c r="K239" s="314"/>
    </row>
    <row r="240" spans="1:16" ht="12.75" customHeight="1" x14ac:dyDescent="0.3">
      <c r="A240" s="314" t="s">
        <v>161</v>
      </c>
      <c r="B240" s="314"/>
      <c r="C240" s="314"/>
      <c r="D240" s="314"/>
      <c r="E240" s="314"/>
      <c r="F240" s="314"/>
      <c r="G240" s="314"/>
      <c r="H240" s="314"/>
      <c r="I240" s="314"/>
      <c r="J240" s="314"/>
      <c r="K240" s="314"/>
    </row>
    <row r="241" spans="1:12" s="86" customFormat="1" ht="8.25" customHeight="1" x14ac:dyDescent="0.25">
      <c r="A241" s="313" t="s">
        <v>34</v>
      </c>
      <c r="B241" s="313"/>
      <c r="C241" s="313"/>
      <c r="D241" s="313"/>
      <c r="E241" s="313"/>
      <c r="F241" s="313"/>
      <c r="G241" s="313"/>
      <c r="H241" s="313"/>
      <c r="I241" s="313"/>
      <c r="J241" s="313"/>
      <c r="K241" s="313"/>
      <c r="L241" s="87"/>
    </row>
    <row r="242" spans="1:12" ht="12.75" customHeight="1" x14ac:dyDescent="0.25">
      <c r="A242" s="313"/>
      <c r="B242" s="313"/>
      <c r="C242" s="313"/>
      <c r="D242" s="313"/>
      <c r="E242" s="313"/>
      <c r="F242" s="313"/>
      <c r="G242" s="313"/>
      <c r="H242" s="313"/>
      <c r="I242" s="313"/>
      <c r="J242" s="313"/>
      <c r="K242" s="313"/>
    </row>
    <row r="243" spans="1:12" ht="12.75" customHeight="1" x14ac:dyDescent="0.25">
      <c r="A243" s="311" t="s">
        <v>160</v>
      </c>
      <c r="B243" s="311"/>
      <c r="C243" s="311"/>
      <c r="D243" s="311"/>
      <c r="E243" s="311"/>
      <c r="F243" s="311"/>
      <c r="G243" s="311"/>
      <c r="H243" s="311"/>
      <c r="I243" s="311"/>
      <c r="J243" s="311"/>
      <c r="K243" s="311"/>
    </row>
    <row r="244" spans="1:12" ht="12.75" customHeight="1" x14ac:dyDescent="0.25">
      <c r="A244" s="311" t="s">
        <v>159</v>
      </c>
      <c r="B244" s="311"/>
      <c r="C244" s="311"/>
      <c r="D244" s="311"/>
      <c r="E244" s="311"/>
      <c r="F244" s="311"/>
      <c r="G244" s="311"/>
      <c r="H244" s="311"/>
      <c r="I244" s="311"/>
      <c r="J244" s="311"/>
      <c r="K244" s="311"/>
    </row>
    <row r="245" spans="1:12" ht="12.75" customHeight="1" x14ac:dyDescent="0.25">
      <c r="A245" s="311" t="s">
        <v>158</v>
      </c>
      <c r="B245" s="311"/>
      <c r="C245" s="311"/>
      <c r="D245" s="311"/>
      <c r="E245" s="311"/>
      <c r="F245" s="311"/>
      <c r="G245" s="311"/>
      <c r="H245" s="311"/>
      <c r="I245" s="311"/>
      <c r="J245" s="311"/>
      <c r="K245" s="311"/>
    </row>
    <row r="246" spans="1:12" ht="12.75" customHeight="1" x14ac:dyDescent="0.25">
      <c r="A246" s="311" t="s">
        <v>41</v>
      </c>
      <c r="B246" s="311"/>
      <c r="C246" s="311"/>
      <c r="D246" s="311"/>
      <c r="E246" s="311"/>
      <c r="F246" s="311"/>
      <c r="G246" s="311"/>
      <c r="H246" s="311"/>
      <c r="I246" s="311"/>
      <c r="J246" s="311"/>
      <c r="K246" s="311"/>
    </row>
    <row r="247" spans="1:12" ht="12.75" customHeight="1" x14ac:dyDescent="0.25">
      <c r="A247" s="311" t="s">
        <v>157</v>
      </c>
      <c r="B247" s="311"/>
      <c r="C247" s="311"/>
      <c r="D247" s="311"/>
      <c r="E247" s="311"/>
      <c r="F247" s="311"/>
      <c r="G247" s="311"/>
      <c r="H247" s="311"/>
      <c r="I247" s="311"/>
      <c r="J247" s="311"/>
      <c r="K247" s="311"/>
    </row>
    <row r="248" spans="1:12" ht="12.75" customHeight="1" x14ac:dyDescent="0.3">
      <c r="A248" s="312" t="s">
        <v>156</v>
      </c>
      <c r="B248" s="312"/>
      <c r="C248" s="312"/>
      <c r="D248" s="312"/>
      <c r="E248" s="312"/>
      <c r="F248" s="312"/>
      <c r="G248" s="312"/>
      <c r="H248" s="312"/>
      <c r="I248" s="312"/>
      <c r="J248" s="312"/>
      <c r="K248" s="312"/>
    </row>
    <row r="249" spans="1:12" ht="12.75" customHeight="1" x14ac:dyDescent="0.25">
      <c r="A249" s="311" t="s">
        <v>155</v>
      </c>
      <c r="B249" s="311"/>
      <c r="C249" s="311"/>
      <c r="D249" s="311"/>
      <c r="E249" s="311"/>
      <c r="F249" s="311"/>
      <c r="G249" s="311"/>
      <c r="H249" s="311"/>
      <c r="I249" s="311"/>
      <c r="J249" s="311"/>
      <c r="K249" s="311"/>
    </row>
    <row r="250" spans="1:12" ht="12.75" customHeight="1" x14ac:dyDescent="0.25">
      <c r="A250" s="311" t="s">
        <v>154</v>
      </c>
      <c r="B250" s="311"/>
      <c r="C250" s="311"/>
      <c r="D250" s="311"/>
      <c r="E250" s="311"/>
      <c r="F250" s="311"/>
      <c r="G250" s="311"/>
      <c r="H250" s="311"/>
      <c r="I250" s="311"/>
      <c r="J250" s="311"/>
      <c r="K250" s="311"/>
    </row>
    <row r="251" spans="1:12" ht="12.75" customHeight="1" x14ac:dyDescent="0.25">
      <c r="A251" s="311" t="s">
        <v>153</v>
      </c>
      <c r="B251" s="311"/>
      <c r="C251" s="311"/>
      <c r="D251" s="311"/>
      <c r="E251" s="311"/>
      <c r="F251" s="311"/>
      <c r="G251" s="311"/>
      <c r="H251" s="311"/>
      <c r="I251" s="311"/>
      <c r="J251" s="311"/>
      <c r="K251" s="311"/>
    </row>
    <row r="252" spans="1:12" ht="12.75" customHeight="1" x14ac:dyDescent="0.3">
      <c r="A252" s="310"/>
      <c r="B252" s="309"/>
      <c r="C252" s="308"/>
      <c r="D252" s="308"/>
      <c r="E252" s="308"/>
      <c r="F252" s="308"/>
      <c r="G252" s="308"/>
      <c r="H252" s="307"/>
      <c r="I252" s="307"/>
      <c r="J252" s="307"/>
      <c r="K252" s="306"/>
    </row>
    <row r="253" spans="1:12" ht="12.75" customHeight="1" x14ac:dyDescent="0.3">
      <c r="B253" s="4"/>
      <c r="C253" s="5"/>
      <c r="D253" s="6"/>
      <c r="E253" s="6"/>
      <c r="F253" s="6"/>
      <c r="G253" s="6"/>
      <c r="H253" s="6"/>
      <c r="I253" s="6"/>
      <c r="J253" s="6"/>
      <c r="K253" s="6"/>
    </row>
  </sheetData>
  <mergeCells count="323">
    <mergeCell ref="A1:K1"/>
    <mergeCell ref="A2:A3"/>
    <mergeCell ref="B2:B3"/>
    <mergeCell ref="C2:C3"/>
    <mergeCell ref="A4:A7"/>
    <mergeCell ref="C4:C7"/>
    <mergeCell ref="I4:I7"/>
    <mergeCell ref="K4:K7"/>
    <mergeCell ref="D6:G6"/>
    <mergeCell ref="D7:G7"/>
    <mergeCell ref="A8:A11"/>
    <mergeCell ref="C8:C11"/>
    <mergeCell ref="I8:I11"/>
    <mergeCell ref="K8:K11"/>
    <mergeCell ref="D10:G10"/>
    <mergeCell ref="D11:G11"/>
    <mergeCell ref="A12:A15"/>
    <mergeCell ref="C12:C15"/>
    <mergeCell ref="I12:I15"/>
    <mergeCell ref="K12:K15"/>
    <mergeCell ref="D14:G14"/>
    <mergeCell ref="D15:G15"/>
    <mergeCell ref="A16:A22"/>
    <mergeCell ref="C16:C19"/>
    <mergeCell ref="I16:I22"/>
    <mergeCell ref="K16:K22"/>
    <mergeCell ref="D18:G18"/>
    <mergeCell ref="D19:G19"/>
    <mergeCell ref="A23:A26"/>
    <mergeCell ref="C23:C26"/>
    <mergeCell ref="I23:I26"/>
    <mergeCell ref="K23:K26"/>
    <mergeCell ref="D25:G25"/>
    <mergeCell ref="D26:G26"/>
    <mergeCell ref="A27:A30"/>
    <mergeCell ref="C27:C30"/>
    <mergeCell ref="I27:I30"/>
    <mergeCell ref="K27:K30"/>
    <mergeCell ref="D29:G29"/>
    <mergeCell ref="D30:G30"/>
    <mergeCell ref="A31:A34"/>
    <mergeCell ref="C31:C34"/>
    <mergeCell ref="I31:I34"/>
    <mergeCell ref="K31:K34"/>
    <mergeCell ref="D33:G33"/>
    <mergeCell ref="D34:G34"/>
    <mergeCell ref="A35:A43"/>
    <mergeCell ref="C35:C38"/>
    <mergeCell ref="I35:I43"/>
    <mergeCell ref="K35:K43"/>
    <mergeCell ref="D37:G37"/>
    <mergeCell ref="D38:G38"/>
    <mergeCell ref="C39:C42"/>
    <mergeCell ref="D43:G43"/>
    <mergeCell ref="A44:A51"/>
    <mergeCell ref="C44:C47"/>
    <mergeCell ref="I44:I51"/>
    <mergeCell ref="K44:K51"/>
    <mergeCell ref="D46:G46"/>
    <mergeCell ref="D47:G47"/>
    <mergeCell ref="C48:C51"/>
    <mergeCell ref="D51:G51"/>
    <mergeCell ref="A52:A55"/>
    <mergeCell ref="C52:C55"/>
    <mergeCell ref="I52:I55"/>
    <mergeCell ref="K52:K55"/>
    <mergeCell ref="D54:G54"/>
    <mergeCell ref="D55:G55"/>
    <mergeCell ref="A56:A59"/>
    <mergeCell ref="C56:C59"/>
    <mergeCell ref="I56:I59"/>
    <mergeCell ref="K56:K59"/>
    <mergeCell ref="D58:G58"/>
    <mergeCell ref="D59:G59"/>
    <mergeCell ref="A60:A63"/>
    <mergeCell ref="C60:C63"/>
    <mergeCell ref="I60:I63"/>
    <mergeCell ref="K60:K63"/>
    <mergeCell ref="D62:G62"/>
    <mergeCell ref="D63:G63"/>
    <mergeCell ref="A64:A67"/>
    <mergeCell ref="C64:C67"/>
    <mergeCell ref="I64:I67"/>
    <mergeCell ref="K64:K67"/>
    <mergeCell ref="D66:G66"/>
    <mergeCell ref="D67:G67"/>
    <mergeCell ref="A68:A71"/>
    <mergeCell ref="C68:C71"/>
    <mergeCell ref="I68:I71"/>
    <mergeCell ref="K68:K71"/>
    <mergeCell ref="D70:G70"/>
    <mergeCell ref="D71:G71"/>
    <mergeCell ref="A72:A76"/>
    <mergeCell ref="C72:C75"/>
    <mergeCell ref="I72:I76"/>
    <mergeCell ref="K72:K76"/>
    <mergeCell ref="D74:G74"/>
    <mergeCell ref="D75:G75"/>
    <mergeCell ref="A77:A80"/>
    <mergeCell ref="C77:C80"/>
    <mergeCell ref="I77:I80"/>
    <mergeCell ref="K77:K80"/>
    <mergeCell ref="D79:G79"/>
    <mergeCell ref="D80:G80"/>
    <mergeCell ref="A81:A88"/>
    <mergeCell ref="C81:C84"/>
    <mergeCell ref="I81:I88"/>
    <mergeCell ref="K81:K88"/>
    <mergeCell ref="D83:G83"/>
    <mergeCell ref="D84:G84"/>
    <mergeCell ref="C85:C88"/>
    <mergeCell ref="D87:G87"/>
    <mergeCell ref="D88:G88"/>
    <mergeCell ref="A89:A92"/>
    <mergeCell ref="C89:C92"/>
    <mergeCell ref="I89:I92"/>
    <mergeCell ref="K89:K92"/>
    <mergeCell ref="D91:G91"/>
    <mergeCell ref="D92:G92"/>
    <mergeCell ref="A93:A96"/>
    <mergeCell ref="C93:C96"/>
    <mergeCell ref="I93:I96"/>
    <mergeCell ref="K93:K96"/>
    <mergeCell ref="D95:G95"/>
    <mergeCell ref="D96:G96"/>
    <mergeCell ref="A97:A104"/>
    <mergeCell ref="C97:C100"/>
    <mergeCell ref="I97:I104"/>
    <mergeCell ref="K97:K104"/>
    <mergeCell ref="D99:G99"/>
    <mergeCell ref="D100:G100"/>
    <mergeCell ref="C101:C104"/>
    <mergeCell ref="D104:G104"/>
    <mergeCell ref="A105:A108"/>
    <mergeCell ref="C105:C108"/>
    <mergeCell ref="I105:I108"/>
    <mergeCell ref="K105:K108"/>
    <mergeCell ref="D107:G107"/>
    <mergeCell ref="D108:G108"/>
    <mergeCell ref="A109:A112"/>
    <mergeCell ref="C109:C112"/>
    <mergeCell ref="I109:I112"/>
    <mergeCell ref="K109:K112"/>
    <mergeCell ref="D111:G111"/>
    <mergeCell ref="D112:G112"/>
    <mergeCell ref="A113:A116"/>
    <mergeCell ref="C113:C116"/>
    <mergeCell ref="I113:I116"/>
    <mergeCell ref="K113:K116"/>
    <mergeCell ref="D115:G115"/>
    <mergeCell ref="D116:G116"/>
    <mergeCell ref="A117:A120"/>
    <mergeCell ref="C117:C120"/>
    <mergeCell ref="I117:I120"/>
    <mergeCell ref="K117:K120"/>
    <mergeCell ref="D119:G119"/>
    <mergeCell ref="D120:G120"/>
    <mergeCell ref="A121:A124"/>
    <mergeCell ref="C121:C124"/>
    <mergeCell ref="I121:I124"/>
    <mergeCell ref="K121:K124"/>
    <mergeCell ref="D123:G123"/>
    <mergeCell ref="D124:G124"/>
    <mergeCell ref="A125:A128"/>
    <mergeCell ref="C125:C128"/>
    <mergeCell ref="I125:I128"/>
    <mergeCell ref="K125:K128"/>
    <mergeCell ref="D126:G126"/>
    <mergeCell ref="D127:G127"/>
    <mergeCell ref="D128:G128"/>
    <mergeCell ref="A129:A132"/>
    <mergeCell ref="C129:C132"/>
    <mergeCell ref="I129:I132"/>
    <mergeCell ref="K129:K132"/>
    <mergeCell ref="D131:G131"/>
    <mergeCell ref="D132:G132"/>
    <mergeCell ref="A133:A136"/>
    <mergeCell ref="C133:C136"/>
    <mergeCell ref="I133:I136"/>
    <mergeCell ref="K133:K136"/>
    <mergeCell ref="D135:G135"/>
    <mergeCell ref="D136:G136"/>
    <mergeCell ref="A137:A140"/>
    <mergeCell ref="C137:C140"/>
    <mergeCell ref="I137:I140"/>
    <mergeCell ref="K137:K140"/>
    <mergeCell ref="D139:G139"/>
    <mergeCell ref="D140:G140"/>
    <mergeCell ref="A141:A144"/>
    <mergeCell ref="C141:C144"/>
    <mergeCell ref="I141:I144"/>
    <mergeCell ref="K141:K144"/>
    <mergeCell ref="D143:G143"/>
    <mergeCell ref="D144:G144"/>
    <mergeCell ref="A145:A152"/>
    <mergeCell ref="C145:C148"/>
    <mergeCell ref="I145:I152"/>
    <mergeCell ref="K145:K152"/>
    <mergeCell ref="D147:G147"/>
    <mergeCell ref="D148:G148"/>
    <mergeCell ref="C149:C152"/>
    <mergeCell ref="A153:A156"/>
    <mergeCell ref="C153:C156"/>
    <mergeCell ref="I153:I156"/>
    <mergeCell ref="K153:K156"/>
    <mergeCell ref="D155:G155"/>
    <mergeCell ref="D156:G156"/>
    <mergeCell ref="A157:A160"/>
    <mergeCell ref="C157:C160"/>
    <mergeCell ref="I157:I160"/>
    <mergeCell ref="K157:K160"/>
    <mergeCell ref="D159:G159"/>
    <mergeCell ref="D160:G160"/>
    <mergeCell ref="A161:A164"/>
    <mergeCell ref="C161:C164"/>
    <mergeCell ref="I161:I164"/>
    <mergeCell ref="K161:K164"/>
    <mergeCell ref="D163:G163"/>
    <mergeCell ref="D164:G164"/>
    <mergeCell ref="A165:A168"/>
    <mergeCell ref="C165:C168"/>
    <mergeCell ref="I165:I168"/>
    <mergeCell ref="K165:K168"/>
    <mergeCell ref="D167:G167"/>
    <mergeCell ref="D168:G168"/>
    <mergeCell ref="A169:A172"/>
    <mergeCell ref="C169:C172"/>
    <mergeCell ref="I169:I172"/>
    <mergeCell ref="K169:K172"/>
    <mergeCell ref="D171:G171"/>
    <mergeCell ref="D172:G172"/>
    <mergeCell ref="A173:A176"/>
    <mergeCell ref="C173:C176"/>
    <mergeCell ref="I173:I176"/>
    <mergeCell ref="K173:K176"/>
    <mergeCell ref="D175:G175"/>
    <mergeCell ref="D176:G176"/>
    <mergeCell ref="A177:A180"/>
    <mergeCell ref="C177:C180"/>
    <mergeCell ref="I177:I180"/>
    <mergeCell ref="K177:K180"/>
    <mergeCell ref="D179:G179"/>
    <mergeCell ref="D180:G180"/>
    <mergeCell ref="A181:A184"/>
    <mergeCell ref="C181:C184"/>
    <mergeCell ref="I181:I184"/>
    <mergeCell ref="K181:K184"/>
    <mergeCell ref="D183:G183"/>
    <mergeCell ref="D184:G184"/>
    <mergeCell ref="A185:A188"/>
    <mergeCell ref="C185:C188"/>
    <mergeCell ref="I185:I188"/>
    <mergeCell ref="K185:K188"/>
    <mergeCell ref="D187:G187"/>
    <mergeCell ref="D188:G188"/>
    <mergeCell ref="A189:A200"/>
    <mergeCell ref="C189:C192"/>
    <mergeCell ref="I189:I200"/>
    <mergeCell ref="K189:K200"/>
    <mergeCell ref="C193:C196"/>
    <mergeCell ref="D195:G195"/>
    <mergeCell ref="D196:G196"/>
    <mergeCell ref="C197:C200"/>
    <mergeCell ref="A201:A204"/>
    <mergeCell ref="C201:C204"/>
    <mergeCell ref="I201:I204"/>
    <mergeCell ref="K201:K204"/>
    <mergeCell ref="D203:H203"/>
    <mergeCell ref="D204:H204"/>
    <mergeCell ref="A205:A208"/>
    <mergeCell ref="C205:C208"/>
    <mergeCell ref="I205:I208"/>
    <mergeCell ref="K205:K208"/>
    <mergeCell ref="D207:H207"/>
    <mergeCell ref="D208:H208"/>
    <mergeCell ref="A209:A212"/>
    <mergeCell ref="C209:C212"/>
    <mergeCell ref="I209:I212"/>
    <mergeCell ref="K209:K212"/>
    <mergeCell ref="D211:H211"/>
    <mergeCell ref="D212:H212"/>
    <mergeCell ref="A213:A216"/>
    <mergeCell ref="C213:C216"/>
    <mergeCell ref="I213:I216"/>
    <mergeCell ref="K213:K216"/>
    <mergeCell ref="D215:H215"/>
    <mergeCell ref="D216:H216"/>
    <mergeCell ref="A217:A224"/>
    <mergeCell ref="C217:C220"/>
    <mergeCell ref="I217:I224"/>
    <mergeCell ref="K217:K224"/>
    <mergeCell ref="D219:H219"/>
    <mergeCell ref="D220:H220"/>
    <mergeCell ref="C221:C224"/>
    <mergeCell ref="D224:H224"/>
    <mergeCell ref="A225:A228"/>
    <mergeCell ref="C225:C228"/>
    <mergeCell ref="I225:I228"/>
    <mergeCell ref="K225:K228"/>
    <mergeCell ref="D227:H227"/>
    <mergeCell ref="D228:H228"/>
    <mergeCell ref="G229:H229"/>
    <mergeCell ref="J229:J230"/>
    <mergeCell ref="G230:H230"/>
    <mergeCell ref="A232:K232"/>
    <mergeCell ref="A233:K233"/>
    <mergeCell ref="A234:K234"/>
    <mergeCell ref="A235:K235"/>
    <mergeCell ref="A236:K236"/>
    <mergeCell ref="A237:K237"/>
    <mergeCell ref="A238:K238"/>
    <mergeCell ref="A239:K239"/>
    <mergeCell ref="A240:K240"/>
    <mergeCell ref="A248:K248"/>
    <mergeCell ref="A249:K249"/>
    <mergeCell ref="A250:K250"/>
    <mergeCell ref="A251:K251"/>
    <mergeCell ref="A241:K242"/>
    <mergeCell ref="A243:K243"/>
    <mergeCell ref="A244:K244"/>
    <mergeCell ref="A245:K245"/>
    <mergeCell ref="A246:K246"/>
    <mergeCell ref="A247:K247"/>
  </mergeCells>
  <printOptions horizontalCentered="1"/>
  <pageMargins left="0.45" right="0.45" top="1.25" bottom="1" header="0.65" footer="0.3"/>
  <pageSetup scale="84" fitToHeight="0" orientation="landscape" r:id="rId1"/>
  <rowBreaks count="7" manualBreakCount="7">
    <brk id="34" max="10" man="1"/>
    <brk id="67" max="10" man="1"/>
    <brk id="96" max="10" man="1"/>
    <brk id="128" max="10" man="1"/>
    <brk id="160" max="10" man="1"/>
    <brk id="188" max="10" man="1"/>
    <brk id="216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6" sqref="B6"/>
    </sheetView>
  </sheetViews>
  <sheetFormatPr defaultRowHeight="14.5" x14ac:dyDescent="0.35"/>
  <cols>
    <col min="1" max="1" width="15.26953125" style="518" customWidth="1"/>
    <col min="2" max="2" width="18.26953125" style="518" customWidth="1"/>
    <col min="3" max="3" width="17.54296875" style="518" customWidth="1"/>
    <col min="4" max="4" width="25.1796875" style="518" customWidth="1"/>
    <col min="5" max="5" width="22.453125" style="518" customWidth="1"/>
    <col min="6" max="16384" width="8.7265625" style="518"/>
  </cols>
  <sheetData>
    <row r="1" spans="1:5" ht="15.5" x14ac:dyDescent="0.35">
      <c r="A1" s="555" t="s">
        <v>334</v>
      </c>
      <c r="B1" s="554"/>
      <c r="C1" s="554"/>
      <c r="D1" s="554"/>
      <c r="E1" s="553"/>
    </row>
    <row r="2" spans="1:5" ht="26.25" customHeight="1" x14ac:dyDescent="0.35">
      <c r="A2" s="552" t="s">
        <v>0</v>
      </c>
      <c r="B2" s="551" t="s">
        <v>45</v>
      </c>
      <c r="C2" s="550" t="s">
        <v>1</v>
      </c>
      <c r="D2" s="281" t="s">
        <v>333</v>
      </c>
      <c r="E2" s="283" t="s">
        <v>332</v>
      </c>
    </row>
    <row r="3" spans="1:5" ht="26.25" customHeight="1" thickBot="1" x14ac:dyDescent="0.4">
      <c r="A3" s="549"/>
      <c r="B3" s="548"/>
      <c r="C3" s="547"/>
      <c r="D3" s="282"/>
      <c r="E3" s="284"/>
    </row>
    <row r="4" spans="1:5" ht="15" thickTop="1" x14ac:dyDescent="0.35">
      <c r="A4" s="546" t="s">
        <v>2</v>
      </c>
      <c r="B4" s="545" t="s">
        <v>328</v>
      </c>
      <c r="C4" s="544">
        <v>42374</v>
      </c>
      <c r="D4" s="145">
        <v>41</v>
      </c>
      <c r="E4" s="543">
        <v>790</v>
      </c>
    </row>
    <row r="5" spans="1:5" x14ac:dyDescent="0.35">
      <c r="A5" s="537"/>
      <c r="B5" s="536" t="s">
        <v>329</v>
      </c>
      <c r="C5" s="535">
        <v>42436</v>
      </c>
      <c r="D5" s="142">
        <v>12</v>
      </c>
      <c r="E5" s="534">
        <v>31</v>
      </c>
    </row>
    <row r="6" spans="1:5" x14ac:dyDescent="0.35">
      <c r="A6" s="537" t="s">
        <v>3</v>
      </c>
      <c r="B6" s="539" t="s">
        <v>328</v>
      </c>
      <c r="C6" s="538">
        <v>42374</v>
      </c>
      <c r="D6" s="542">
        <v>7.1</v>
      </c>
      <c r="E6" s="541" t="s">
        <v>331</v>
      </c>
    </row>
    <row r="7" spans="1:5" x14ac:dyDescent="0.35">
      <c r="A7" s="537"/>
      <c r="B7" s="536" t="s">
        <v>329</v>
      </c>
      <c r="C7" s="535">
        <v>42436</v>
      </c>
      <c r="D7" s="142">
        <v>11</v>
      </c>
      <c r="E7" s="540" t="s">
        <v>330</v>
      </c>
    </row>
    <row r="8" spans="1:5" x14ac:dyDescent="0.35">
      <c r="A8" s="537" t="s">
        <v>6</v>
      </c>
      <c r="B8" s="539" t="s">
        <v>328</v>
      </c>
      <c r="C8" s="538">
        <v>42374</v>
      </c>
      <c r="D8" s="139">
        <v>15</v>
      </c>
      <c r="E8" s="138">
        <v>31</v>
      </c>
    </row>
    <row r="9" spans="1:5" x14ac:dyDescent="0.35">
      <c r="A9" s="537"/>
      <c r="B9" s="536" t="s">
        <v>329</v>
      </c>
      <c r="C9" s="535">
        <v>42436</v>
      </c>
      <c r="D9" s="142">
        <v>14</v>
      </c>
      <c r="E9" s="534">
        <v>17</v>
      </c>
    </row>
    <row r="10" spans="1:5" ht="15" thickBot="1" x14ac:dyDescent="0.4">
      <c r="A10" s="533" t="s">
        <v>7</v>
      </c>
      <c r="B10" s="169" t="s">
        <v>328</v>
      </c>
      <c r="C10" s="532">
        <v>42374</v>
      </c>
      <c r="D10" s="531">
        <v>16</v>
      </c>
      <c r="E10" s="530">
        <v>1700</v>
      </c>
    </row>
    <row r="11" spans="1:5" x14ac:dyDescent="0.35">
      <c r="A11" s="529"/>
      <c r="B11" s="529"/>
      <c r="C11" s="528"/>
      <c r="D11" s="527"/>
      <c r="E11" s="527"/>
    </row>
    <row r="12" spans="1:5" x14ac:dyDescent="0.35">
      <c r="A12" s="526" t="s">
        <v>5</v>
      </c>
      <c r="B12" s="525"/>
      <c r="C12" s="523"/>
      <c r="D12" s="519"/>
      <c r="E12" s="519"/>
    </row>
    <row r="13" spans="1:5" x14ac:dyDescent="0.35">
      <c r="A13" s="521" t="s">
        <v>127</v>
      </c>
      <c r="B13" s="521"/>
      <c r="C13" s="521"/>
      <c r="D13" s="520"/>
      <c r="E13" s="519"/>
    </row>
    <row r="14" spans="1:5" x14ac:dyDescent="0.35">
      <c r="A14" s="521"/>
      <c r="B14" s="521"/>
      <c r="C14" s="521"/>
      <c r="D14" s="520"/>
      <c r="E14" s="519"/>
    </row>
    <row r="15" spans="1:5" x14ac:dyDescent="0.35">
      <c r="A15" s="524" t="s">
        <v>34</v>
      </c>
      <c r="B15" s="524"/>
      <c r="C15" s="52"/>
      <c r="D15" s="523"/>
      <c r="E15" s="519"/>
    </row>
    <row r="16" spans="1:5" x14ac:dyDescent="0.35">
      <c r="A16" s="522" t="s">
        <v>327</v>
      </c>
      <c r="B16" s="522"/>
      <c r="C16" s="521"/>
      <c r="D16" s="520"/>
      <c r="E16" s="519"/>
    </row>
  </sheetData>
  <mergeCells count="9">
    <mergeCell ref="A4:A5"/>
    <mergeCell ref="A6:A7"/>
    <mergeCell ref="A8:A9"/>
    <mergeCell ref="A1:E1"/>
    <mergeCell ref="A2:A3"/>
    <mergeCell ref="B2:B3"/>
    <mergeCell ref="C2:C3"/>
    <mergeCell ref="D2:D3"/>
    <mergeCell ref="E2:E3"/>
  </mergeCells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workbookViewId="0">
      <selection activeCell="G24" sqref="G24"/>
    </sheetView>
  </sheetViews>
  <sheetFormatPr defaultRowHeight="14.5" x14ac:dyDescent="0.35"/>
  <cols>
    <col min="1" max="1" width="13" style="518" customWidth="1"/>
    <col min="2" max="2" width="9.81640625" style="518" customWidth="1"/>
    <col min="3" max="3" width="10.1796875" style="518" customWidth="1"/>
    <col min="4" max="4" width="18.453125" style="518" customWidth="1"/>
    <col min="5" max="6" width="18" style="518" customWidth="1"/>
    <col min="7" max="7" width="17.453125" style="518" customWidth="1"/>
    <col min="8" max="8" width="19" style="518" customWidth="1"/>
    <col min="9" max="16384" width="8.7265625" style="518"/>
  </cols>
  <sheetData>
    <row r="1" spans="1:8" ht="25.5" customHeight="1" x14ac:dyDescent="0.35">
      <c r="A1" s="567" t="s">
        <v>345</v>
      </c>
      <c r="B1" s="566"/>
      <c r="C1" s="566"/>
      <c r="D1" s="566"/>
      <c r="E1" s="566"/>
      <c r="F1" s="566"/>
      <c r="G1" s="566"/>
      <c r="H1" s="565"/>
    </row>
    <row r="2" spans="1:8" ht="26.25" customHeight="1" x14ac:dyDescent="0.35">
      <c r="A2" s="552" t="s">
        <v>0</v>
      </c>
      <c r="B2" s="551" t="s">
        <v>45</v>
      </c>
      <c r="C2" s="550" t="s">
        <v>1</v>
      </c>
      <c r="D2" s="564" t="s">
        <v>148</v>
      </c>
      <c r="E2" s="563"/>
      <c r="F2" s="563"/>
      <c r="G2" s="562"/>
      <c r="H2" s="299" t="s">
        <v>147</v>
      </c>
    </row>
    <row r="3" spans="1:8" ht="26.25" customHeight="1" x14ac:dyDescent="0.35">
      <c r="A3" s="552"/>
      <c r="B3" s="551"/>
      <c r="C3" s="550"/>
      <c r="D3" s="561" t="s">
        <v>146</v>
      </c>
      <c r="E3" s="561" t="s">
        <v>145</v>
      </c>
      <c r="F3" s="561" t="s">
        <v>144</v>
      </c>
      <c r="G3" s="561" t="s">
        <v>143</v>
      </c>
      <c r="H3" s="283"/>
    </row>
    <row r="4" spans="1:8" ht="21" customHeight="1" thickBot="1" x14ac:dyDescent="0.4">
      <c r="A4" s="549"/>
      <c r="B4" s="548"/>
      <c r="C4" s="547"/>
      <c r="D4" s="167" t="s">
        <v>142</v>
      </c>
      <c r="E4" s="167" t="s">
        <v>142</v>
      </c>
      <c r="F4" s="167" t="s">
        <v>142</v>
      </c>
      <c r="G4" s="167" t="s">
        <v>142</v>
      </c>
      <c r="H4" s="168" t="s">
        <v>142</v>
      </c>
    </row>
    <row r="5" spans="1:8" ht="15" thickTop="1" x14ac:dyDescent="0.35">
      <c r="A5" s="546" t="s">
        <v>2</v>
      </c>
      <c r="B5" s="545" t="s">
        <v>52</v>
      </c>
      <c r="C5" s="544">
        <v>42374</v>
      </c>
      <c r="D5" s="139" t="s">
        <v>141</v>
      </c>
      <c r="E5" s="560" t="s">
        <v>141</v>
      </c>
      <c r="F5" s="139" t="s">
        <v>141</v>
      </c>
      <c r="G5" s="560" t="s">
        <v>141</v>
      </c>
      <c r="H5" s="559" t="s">
        <v>140</v>
      </c>
    </row>
    <row r="6" spans="1:8" x14ac:dyDescent="0.35">
      <c r="A6" s="537"/>
      <c r="B6" s="536" t="s">
        <v>56</v>
      </c>
      <c r="C6" s="535">
        <v>42436</v>
      </c>
      <c r="D6" s="142" t="s">
        <v>344</v>
      </c>
      <c r="E6" s="558" t="s">
        <v>344</v>
      </c>
      <c r="F6" s="142" t="s">
        <v>344</v>
      </c>
      <c r="G6" s="558" t="s">
        <v>344</v>
      </c>
      <c r="H6" s="557" t="s">
        <v>343</v>
      </c>
    </row>
    <row r="7" spans="1:8" x14ac:dyDescent="0.35">
      <c r="A7" s="537" t="s">
        <v>3</v>
      </c>
      <c r="B7" s="539" t="s">
        <v>52</v>
      </c>
      <c r="C7" s="538">
        <v>42374</v>
      </c>
      <c r="D7" s="139" t="s">
        <v>141</v>
      </c>
      <c r="E7" s="560" t="s">
        <v>141</v>
      </c>
      <c r="F7" s="139" t="s">
        <v>141</v>
      </c>
      <c r="G7" s="560" t="s">
        <v>141</v>
      </c>
      <c r="H7" s="559" t="s">
        <v>140</v>
      </c>
    </row>
    <row r="8" spans="1:8" x14ac:dyDescent="0.35">
      <c r="A8" s="537"/>
      <c r="B8" s="536" t="s">
        <v>56</v>
      </c>
      <c r="C8" s="535">
        <v>42436</v>
      </c>
      <c r="D8" s="142" t="s">
        <v>342</v>
      </c>
      <c r="E8" s="558" t="s">
        <v>342</v>
      </c>
      <c r="F8" s="142" t="s">
        <v>342</v>
      </c>
      <c r="G8" s="558" t="s">
        <v>342</v>
      </c>
      <c r="H8" s="557" t="s">
        <v>341</v>
      </c>
    </row>
    <row r="9" spans="1:8" x14ac:dyDescent="0.35">
      <c r="A9" s="537" t="s">
        <v>6</v>
      </c>
      <c r="B9" s="539" t="s">
        <v>52</v>
      </c>
      <c r="C9" s="538">
        <v>42374</v>
      </c>
      <c r="D9" s="139" t="s">
        <v>340</v>
      </c>
      <c r="E9" s="560" t="s">
        <v>340</v>
      </c>
      <c r="F9" s="139" t="s">
        <v>340</v>
      </c>
      <c r="G9" s="560" t="s">
        <v>340</v>
      </c>
      <c r="H9" s="559" t="s">
        <v>339</v>
      </c>
    </row>
    <row r="10" spans="1:8" x14ac:dyDescent="0.35">
      <c r="A10" s="537"/>
      <c r="B10" s="536" t="s">
        <v>56</v>
      </c>
      <c r="C10" s="535">
        <v>42436</v>
      </c>
      <c r="D10" s="142" t="s">
        <v>137</v>
      </c>
      <c r="E10" s="558" t="s">
        <v>137</v>
      </c>
      <c r="F10" s="142" t="s">
        <v>137</v>
      </c>
      <c r="G10" s="558" t="s">
        <v>137</v>
      </c>
      <c r="H10" s="557" t="s">
        <v>136</v>
      </c>
    </row>
    <row r="11" spans="1:8" ht="15" thickBot="1" x14ac:dyDescent="0.4">
      <c r="A11" s="533" t="s">
        <v>7</v>
      </c>
      <c r="B11" s="169" t="s">
        <v>52</v>
      </c>
      <c r="C11" s="532">
        <v>42374</v>
      </c>
      <c r="D11" s="531" t="s">
        <v>141</v>
      </c>
      <c r="E11" s="556" t="s">
        <v>141</v>
      </c>
      <c r="F11" s="531" t="s">
        <v>141</v>
      </c>
      <c r="G11" s="556" t="s">
        <v>141</v>
      </c>
      <c r="H11" s="530" t="s">
        <v>338</v>
      </c>
    </row>
    <row r="12" spans="1:8" x14ac:dyDescent="0.35">
      <c r="A12" s="529"/>
      <c r="B12" s="529"/>
      <c r="C12" s="528"/>
      <c r="D12" s="527"/>
      <c r="E12" s="527"/>
      <c r="F12" s="527"/>
      <c r="G12" s="527"/>
      <c r="H12" s="527"/>
    </row>
    <row r="13" spans="1:8" x14ac:dyDescent="0.35">
      <c r="A13" s="525" t="s">
        <v>5</v>
      </c>
      <c r="B13" s="525"/>
      <c r="C13" s="523"/>
      <c r="D13" s="519"/>
      <c r="E13" s="519"/>
      <c r="F13" s="519"/>
      <c r="G13" s="519"/>
      <c r="H13" s="519"/>
    </row>
    <row r="14" spans="1:8" x14ac:dyDescent="0.35">
      <c r="A14" s="521" t="s">
        <v>337</v>
      </c>
      <c r="B14" s="521"/>
      <c r="C14" s="521"/>
      <c r="D14" s="520"/>
      <c r="E14" s="520"/>
      <c r="F14" s="520"/>
      <c r="G14" s="520"/>
      <c r="H14" s="519"/>
    </row>
    <row r="15" spans="1:8" x14ac:dyDescent="0.35">
      <c r="A15" s="521" t="s">
        <v>336</v>
      </c>
      <c r="B15" s="521"/>
      <c r="C15" s="521"/>
      <c r="D15" s="520"/>
      <c r="E15" s="520"/>
      <c r="F15" s="520"/>
      <c r="G15" s="520"/>
      <c r="H15" s="519"/>
    </row>
    <row r="16" spans="1:8" x14ac:dyDescent="0.35">
      <c r="A16" s="521" t="s">
        <v>133</v>
      </c>
      <c r="B16" s="521"/>
      <c r="C16" s="521"/>
      <c r="D16" s="520"/>
      <c r="E16" s="520"/>
      <c r="F16" s="520"/>
      <c r="G16" s="520"/>
      <c r="H16" s="519"/>
    </row>
    <row r="17" spans="1:8" x14ac:dyDescent="0.35">
      <c r="A17" s="521" t="s">
        <v>132</v>
      </c>
      <c r="B17" s="521"/>
      <c r="C17" s="521"/>
      <c r="D17" s="520"/>
      <c r="E17" s="520"/>
      <c r="F17" s="520"/>
      <c r="G17" s="520"/>
      <c r="H17" s="519"/>
    </row>
    <row r="18" spans="1:8" x14ac:dyDescent="0.35">
      <c r="A18" s="522" t="s">
        <v>335</v>
      </c>
      <c r="B18" s="522"/>
      <c r="C18" s="522"/>
      <c r="D18" s="522"/>
      <c r="E18" s="522"/>
      <c r="F18" s="522"/>
      <c r="G18" s="522"/>
      <c r="H18" s="522"/>
    </row>
    <row r="19" spans="1:8" x14ac:dyDescent="0.35">
      <c r="A19" s="521"/>
      <c r="B19" s="521"/>
      <c r="C19" s="521"/>
      <c r="D19" s="520"/>
      <c r="E19" s="520"/>
      <c r="F19" s="520"/>
      <c r="G19" s="520"/>
      <c r="H19" s="519"/>
    </row>
    <row r="20" spans="1:8" x14ac:dyDescent="0.35">
      <c r="A20" s="524"/>
      <c r="B20" s="524"/>
      <c r="C20" s="52"/>
      <c r="D20" s="523"/>
      <c r="E20" s="523"/>
      <c r="F20" s="523"/>
      <c r="G20" s="523"/>
      <c r="H20" s="519"/>
    </row>
    <row r="21" spans="1:8" x14ac:dyDescent="0.35">
      <c r="A21" s="522"/>
      <c r="B21" s="522"/>
      <c r="C21" s="521"/>
      <c r="D21" s="520"/>
      <c r="E21" s="520"/>
      <c r="F21" s="520"/>
      <c r="G21" s="520"/>
      <c r="H21" s="519"/>
    </row>
  </sheetData>
  <mergeCells count="9">
    <mergeCell ref="A5:A6"/>
    <mergeCell ref="A7:A8"/>
    <mergeCell ref="A9:A10"/>
    <mergeCell ref="A1:H1"/>
    <mergeCell ref="A2:A4"/>
    <mergeCell ref="B2:B4"/>
    <mergeCell ref="C2:C4"/>
    <mergeCell ref="D2:G2"/>
    <mergeCell ref="H2:H3"/>
  </mergeCells>
  <pageMargins left="0.7" right="0.7" top="0.75" bottom="0.7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Table 6m</vt:lpstr>
      <vt:lpstr>Table 6n</vt:lpstr>
      <vt:lpstr>Table 6o</vt:lpstr>
      <vt:lpstr>Table 6p</vt:lpstr>
      <vt:lpstr>Table 6q</vt:lpstr>
      <vt:lpstr>Table 6r</vt:lpstr>
      <vt:lpstr>Table 6s </vt:lpstr>
      <vt:lpstr>Table 6t </vt:lpstr>
      <vt:lpstr>'Table 6n'!Print_Area</vt:lpstr>
      <vt:lpstr>'Table 6o'!Print_Area</vt:lpstr>
      <vt:lpstr>'Table 6q'!Print_Area</vt:lpstr>
      <vt:lpstr>'Table 6r'!Print_Area</vt:lpstr>
      <vt:lpstr>'Table 6m'!Print_Titles</vt:lpstr>
      <vt:lpstr>'Table 6n'!Print_Titles</vt:lpstr>
      <vt:lpstr>'Table 6o'!Print_Titles</vt:lpstr>
      <vt:lpstr>'Table 6r'!Print_Titles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mkneale</dc:creator>
  <cp:lastModifiedBy>mkim</cp:lastModifiedBy>
  <cp:lastPrinted>2016-12-03T01:23:01Z</cp:lastPrinted>
  <dcterms:created xsi:type="dcterms:W3CDTF">2012-02-13T21:54:06Z</dcterms:created>
  <dcterms:modified xsi:type="dcterms:W3CDTF">2016-12-08T19:54:25Z</dcterms:modified>
</cp:coreProperties>
</file>